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.hasumi\Desktop\"/>
    </mc:Choice>
  </mc:AlternateContent>
  <xr:revisionPtr revIDLastSave="0" documentId="13_ncr:1_{DAF05796-2E91-45A8-B191-BB8C2B8E4C1D}" xr6:coauthVersionLast="47" xr6:coauthVersionMax="47" xr10:uidLastSave="{00000000-0000-0000-0000-000000000000}"/>
  <bookViews>
    <workbookView xWindow="-108" yWindow="-108" windowWidth="23256" windowHeight="12456" tabRatio="728" firstSheet="1" activeTab="1" xr2:uid="{00000000-000D-0000-FFFF-FFFF00000000}"/>
  </bookViews>
  <sheets>
    <sheet name="流出係数計算表①" sheetId="6" state="hidden" r:id="rId1"/>
    <sheet name="【計算書】浸透施設" sheetId="34" r:id="rId2"/>
    <sheet name="【計算書】管渠" sheetId="117" r:id="rId3"/>
    <sheet name="降雨強度式" sheetId="118" r:id="rId4"/>
    <sheet name="流出係数計算表" sheetId="120" r:id="rId5"/>
    <sheet name="ｕ型側溝② (2)" sheetId="25" state="hidden" r:id="rId6"/>
    <sheet name="ｕ型側溝③" sheetId="22" state="hidden" r:id="rId7"/>
    <sheet name="ｕ型側溝④" sheetId="23" state="hidden" r:id="rId8"/>
    <sheet name="管渠①" sheetId="19" state="hidden" r:id="rId9"/>
    <sheet name="管渠②" sheetId="20" state="hidden" r:id="rId10"/>
    <sheet name="容量計算A" sheetId="21" state="hidden" r:id="rId11"/>
  </sheets>
  <definedNames>
    <definedName name="_xlnm.Print_Area" localSheetId="2">【計算書】管渠!$A$1:$T$12</definedName>
    <definedName name="_xlnm.Print_Area" localSheetId="1">【計算書】浸透施設!$A$1:$N$55</definedName>
    <definedName name="_xlnm.Print_Area" localSheetId="5">'ｕ型側溝② (2)'!$A$1:$G$27</definedName>
    <definedName name="_xlnm.Print_Area" localSheetId="6">ｕ型側溝③!$A$1:$G$27</definedName>
    <definedName name="_xlnm.Print_Area" localSheetId="7">ｕ型側溝④!$A$1:$G$27</definedName>
    <definedName name="_xlnm.Print_Area" localSheetId="8">管渠①!$A$1:$G$25</definedName>
    <definedName name="_xlnm.Print_Area" localSheetId="9">管渠②!$A$1:$G$25</definedName>
    <definedName name="_xlnm.Print_Area" localSheetId="10">容量計算A!$A$1:$N$54</definedName>
    <definedName name="_xlnm.Print_Area" localSheetId="4">流出係数計算表!$A$1:$O$18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120" l="1"/>
  <c r="B18" i="120" s="1"/>
  <c r="A16" i="120"/>
  <c r="H12" i="120"/>
  <c r="I4" i="117" l="1"/>
  <c r="J4" i="117" s="1"/>
  <c r="P4" i="117" s="1"/>
  <c r="Q4" i="117" s="1"/>
  <c r="R4" i="117" s="1"/>
  <c r="S4" i="117" s="1"/>
  <c r="I5" i="117"/>
  <c r="J5" i="117" s="1"/>
  <c r="P5" i="117" s="1"/>
  <c r="Q5" i="117" s="1"/>
  <c r="R5" i="117" s="1"/>
  <c r="S5" i="117" s="1"/>
  <c r="I6" i="117"/>
  <c r="J6" i="117" s="1"/>
  <c r="P6" i="117" s="1"/>
  <c r="Q6" i="117" s="1"/>
  <c r="R6" i="117" s="1"/>
  <c r="S6" i="117" s="1"/>
  <c r="I7" i="117"/>
  <c r="J7" i="117" s="1"/>
  <c r="P7" i="117" s="1"/>
  <c r="Q7" i="117" s="1"/>
  <c r="R7" i="117" s="1"/>
  <c r="S7" i="117" s="1"/>
  <c r="I8" i="117"/>
  <c r="J8" i="117" s="1"/>
  <c r="K8" i="117" s="1"/>
  <c r="I9" i="117"/>
  <c r="J9" i="117" s="1"/>
  <c r="P9" i="117" s="1"/>
  <c r="Q9" i="117" s="1"/>
  <c r="R9" i="117" s="1"/>
  <c r="S9" i="117" s="1"/>
  <c r="I10" i="117"/>
  <c r="J10" i="117" s="1"/>
  <c r="K10" i="117" s="1"/>
  <c r="I11" i="117"/>
  <c r="J11" i="117" s="1"/>
  <c r="P11" i="117" s="1"/>
  <c r="Q11" i="117" s="1"/>
  <c r="R11" i="117" s="1"/>
  <c r="S11" i="117" s="1"/>
  <c r="I12" i="117"/>
  <c r="J12" i="117" s="1"/>
  <c r="P12" i="117" s="1"/>
  <c r="Q12" i="117" s="1"/>
  <c r="R12" i="117" s="1"/>
  <c r="S12" i="117" s="1"/>
  <c r="K4" i="117" l="1"/>
  <c r="T4" i="117" s="1"/>
  <c r="K12" i="117"/>
  <c r="T12" i="117" s="1"/>
  <c r="K11" i="117"/>
  <c r="T11" i="117" s="1"/>
  <c r="P10" i="117"/>
  <c r="Q10" i="117" s="1"/>
  <c r="R10" i="117" s="1"/>
  <c r="S10" i="117" s="1"/>
  <c r="T10" i="117" s="1"/>
  <c r="K9" i="117"/>
  <c r="T9" i="117" s="1"/>
  <c r="P8" i="117"/>
  <c r="Q8" i="117" s="1"/>
  <c r="R8" i="117" s="1"/>
  <c r="S8" i="117" s="1"/>
  <c r="T8" i="117" s="1"/>
  <c r="K7" i="117"/>
  <c r="T7" i="117" s="1"/>
  <c r="K6" i="117"/>
  <c r="T6" i="117" s="1"/>
  <c r="K5" i="117"/>
  <c r="T5" i="117" s="1"/>
  <c r="R3" i="118"/>
  <c r="I3" i="117" l="1"/>
  <c r="J3" i="117" l="1"/>
  <c r="K3" i="117" l="1"/>
  <c r="P3" i="117"/>
  <c r="Q3" i="117" s="1"/>
  <c r="K54" i="34"/>
  <c r="J49" i="34"/>
  <c r="H49" i="34"/>
  <c r="J45" i="34"/>
  <c r="J36" i="34"/>
  <c r="H36" i="34"/>
  <c r="J28" i="34"/>
  <c r="H28" i="34"/>
  <c r="J23" i="34"/>
  <c r="H23" i="34"/>
  <c r="F23" i="34"/>
  <c r="Q12" i="34"/>
  <c r="Q11" i="34"/>
  <c r="Q10" i="34"/>
  <c r="Q9" i="34"/>
  <c r="AV6" i="34"/>
  <c r="AU6" i="34"/>
  <c r="AT6" i="34"/>
  <c r="AR6" i="34"/>
  <c r="AQ6" i="34"/>
  <c r="AP6" i="34"/>
  <c r="AN6" i="34"/>
  <c r="AM6" i="34"/>
  <c r="AL6" i="34"/>
  <c r="AV5" i="34"/>
  <c r="AU5" i="34"/>
  <c r="AT5" i="34"/>
  <c r="AR5" i="34"/>
  <c r="AQ5" i="34"/>
  <c r="AP5" i="34"/>
  <c r="AN5" i="34"/>
  <c r="AM5" i="34"/>
  <c r="AL5" i="34"/>
  <c r="H45" i="34"/>
  <c r="AV4" i="34"/>
  <c r="AU4" i="34"/>
  <c r="AT4" i="34"/>
  <c r="AR4" i="34"/>
  <c r="AQ4" i="34"/>
  <c r="AP4" i="34"/>
  <c r="AN4" i="34"/>
  <c r="AM4" i="34"/>
  <c r="AL4" i="34"/>
  <c r="AV3" i="34"/>
  <c r="AU3" i="34"/>
  <c r="AT3" i="34"/>
  <c r="AR3" i="34"/>
  <c r="AQ3" i="34"/>
  <c r="AP3" i="34"/>
  <c r="AN3" i="34"/>
  <c r="AM3" i="34"/>
  <c r="AL3" i="34"/>
  <c r="AF3" i="34"/>
  <c r="AB3" i="34"/>
  <c r="X3" i="34"/>
  <c r="T3" i="34"/>
  <c r="P3" i="34"/>
  <c r="R6" i="34" s="1"/>
  <c r="AT2" i="34"/>
  <c r="AP2" i="34"/>
  <c r="AL2" i="34"/>
  <c r="R4" i="34" l="1"/>
  <c r="R5" i="34"/>
  <c r="R3" i="117"/>
  <c r="S3" i="117" s="1"/>
  <c r="T3" i="117" s="1"/>
  <c r="Q16" i="34"/>
  <c r="Q14" i="34"/>
  <c r="L23" i="34"/>
  <c r="F40" i="34" s="1"/>
  <c r="Q17" i="34"/>
  <c r="Q6" i="34"/>
  <c r="Q15" i="34"/>
  <c r="Q4" i="34"/>
  <c r="Q5" i="34"/>
  <c r="D19" i="34" l="1"/>
  <c r="F20" i="34"/>
  <c r="Q19" i="34"/>
  <c r="Q20" i="34"/>
  <c r="H29" i="34"/>
  <c r="H19" i="34" l="1"/>
  <c r="D28" i="34"/>
  <c r="N37" i="34"/>
  <c r="F28" i="34"/>
  <c r="L28" i="34"/>
  <c r="H30" i="34" s="1"/>
  <c r="F36" i="34"/>
  <c r="Q22" i="34"/>
  <c r="D30" i="34" l="1"/>
  <c r="D31" i="34" s="1"/>
  <c r="L37" i="34" s="1"/>
  <c r="L36" i="34" l="1"/>
  <c r="D38" i="34" s="1"/>
  <c r="J40" i="34"/>
  <c r="D41" i="34" s="1"/>
  <c r="H34" i="34" l="1"/>
  <c r="J48" i="34" s="1"/>
  <c r="L48" i="34" s="1"/>
  <c r="D54" i="34" s="1"/>
  <c r="F55" i="34" s="1"/>
  <c r="G13" i="25"/>
  <c r="F13" i="25"/>
  <c r="E13" i="25"/>
  <c r="B9" i="25"/>
  <c r="B10" i="25" s="1"/>
  <c r="B5" i="25"/>
  <c r="H44" i="34" l="1"/>
  <c r="L44" i="34" s="1"/>
  <c r="B21" i="25"/>
  <c r="B22" i="25" s="1"/>
  <c r="B23" i="25" s="1"/>
  <c r="B24" i="25" s="1"/>
  <c r="C26" i="25" s="1"/>
  <c r="B11" i="25"/>
  <c r="J44" i="21"/>
  <c r="H44" i="21"/>
  <c r="H7" i="6"/>
  <c r="H11" i="6" s="1"/>
  <c r="B27" i="25" l="1"/>
  <c r="B26" i="25"/>
  <c r="A26" i="25"/>
  <c r="G13" i="23"/>
  <c r="F13" i="23"/>
  <c r="E13" i="23"/>
  <c r="B9" i="23"/>
  <c r="B5" i="23"/>
  <c r="G13" i="22"/>
  <c r="F13" i="22"/>
  <c r="E13" i="22"/>
  <c r="B9" i="22"/>
  <c r="B5" i="22"/>
  <c r="B10" i="23" l="1"/>
  <c r="B21" i="23" s="1"/>
  <c r="B22" i="23" s="1"/>
  <c r="B23" i="23" s="1"/>
  <c r="B24" i="23" s="1"/>
  <c r="C26" i="23" s="1"/>
  <c r="B10" i="22"/>
  <c r="B11" i="22" s="1"/>
  <c r="B11" i="23" l="1"/>
  <c r="B26" i="23" s="1"/>
  <c r="B21" i="22"/>
  <c r="B22" i="22" s="1"/>
  <c r="B23" i="22" s="1"/>
  <c r="B24" i="22" s="1"/>
  <c r="C26" i="22" s="1"/>
  <c r="A26" i="22"/>
  <c r="K53" i="21"/>
  <c r="J48" i="21"/>
  <c r="J35" i="21"/>
  <c r="J27" i="21"/>
  <c r="J22" i="21"/>
  <c r="F22" i="21"/>
  <c r="Q12" i="21"/>
  <c r="Q11" i="21"/>
  <c r="Q10" i="21"/>
  <c r="Q9" i="21"/>
  <c r="AV6" i="21"/>
  <c r="AU6" i="21"/>
  <c r="AT6" i="21"/>
  <c r="AR6" i="21"/>
  <c r="AQ6" i="21"/>
  <c r="AP6" i="21"/>
  <c r="AN6" i="21"/>
  <c r="AM6" i="21"/>
  <c r="AL6" i="21"/>
  <c r="AV5" i="21"/>
  <c r="AU5" i="21"/>
  <c r="AT5" i="21"/>
  <c r="AR5" i="21"/>
  <c r="AQ5" i="21"/>
  <c r="AP5" i="21"/>
  <c r="AN5" i="21"/>
  <c r="AM5" i="21"/>
  <c r="AL5" i="21"/>
  <c r="AV4" i="21"/>
  <c r="AU4" i="21"/>
  <c r="AT4" i="21"/>
  <c r="AR4" i="21"/>
  <c r="AQ4" i="21"/>
  <c r="AP4" i="21"/>
  <c r="AN4" i="21"/>
  <c r="AM4" i="21"/>
  <c r="AL4" i="21"/>
  <c r="AV3" i="21"/>
  <c r="AU3" i="21"/>
  <c r="AT3" i="21"/>
  <c r="AR3" i="21"/>
  <c r="AQ3" i="21"/>
  <c r="AP3" i="21"/>
  <c r="AN3" i="21"/>
  <c r="AM3" i="21"/>
  <c r="AL3" i="21"/>
  <c r="AF3" i="21"/>
  <c r="AB3" i="21"/>
  <c r="X3" i="21"/>
  <c r="T3" i="21"/>
  <c r="P3" i="21"/>
  <c r="R6" i="21" s="1"/>
  <c r="AT2" i="21"/>
  <c r="AP2" i="21"/>
  <c r="AL2" i="21"/>
  <c r="B27" i="23" l="1"/>
  <c r="Q16" i="21"/>
  <c r="A26" i="23"/>
  <c r="B26" i="22"/>
  <c r="B27" i="22"/>
  <c r="Q15" i="21"/>
  <c r="Q14" i="21"/>
  <c r="Q17" i="21"/>
  <c r="Q6" i="21"/>
  <c r="R4" i="21"/>
  <c r="F19" i="21" s="1"/>
  <c r="N36" i="21" s="1"/>
  <c r="R5" i="21"/>
  <c r="Q4" i="21"/>
  <c r="Q5" i="21"/>
  <c r="H22" i="21"/>
  <c r="L22" i="21" s="1"/>
  <c r="H28" i="21" l="1"/>
  <c r="F39" i="21"/>
  <c r="D18" i="21"/>
  <c r="H18" i="21" s="1"/>
  <c r="Q20" i="21"/>
  <c r="L27" i="21"/>
  <c r="H29" i="21" s="1"/>
  <c r="Q19" i="21"/>
  <c r="F27" i="21"/>
  <c r="F35" i="21" l="1"/>
  <c r="D27" i="21"/>
  <c r="Q22" i="21"/>
  <c r="H48" i="21" s="1"/>
  <c r="G13" i="20"/>
  <c r="F13" i="20"/>
  <c r="E13" i="20"/>
  <c r="B9" i="20"/>
  <c r="B5" i="20"/>
  <c r="G13" i="19"/>
  <c r="F13" i="19"/>
  <c r="E13" i="19"/>
  <c r="B9" i="19"/>
  <c r="B5" i="19"/>
  <c r="B10" i="19" l="1"/>
  <c r="B20" i="19" s="1"/>
  <c r="B21" i="19" s="1"/>
  <c r="B22" i="19" s="1"/>
  <c r="B10" i="20"/>
  <c r="B20" i="20" s="1"/>
  <c r="B21" i="20" s="1"/>
  <c r="B22" i="20" s="1"/>
  <c r="B11" i="19" l="1"/>
  <c r="B11" i="20"/>
  <c r="A15" i="6" l="1"/>
  <c r="C15" i="6"/>
  <c r="E15" i="6"/>
  <c r="G15" i="6"/>
  <c r="I15" i="6"/>
  <c r="K15" i="6"/>
  <c r="M15" i="6"/>
  <c r="O15" i="6"/>
  <c r="C5" i="6" l="1"/>
  <c r="A16" i="6" s="1"/>
  <c r="B17" i="6" s="1"/>
  <c r="B19" i="20" l="1"/>
  <c r="B23" i="20" s="1"/>
  <c r="B25" i="20" s="1"/>
  <c r="B19" i="19"/>
  <c r="B23" i="19" s="1"/>
  <c r="B25" i="19" s="1"/>
  <c r="H27" i="21" l="1"/>
  <c r="D29" i="21" s="1"/>
  <c r="D30" i="21" s="1"/>
  <c r="H35" i="21"/>
  <c r="L36" i="21" l="1"/>
  <c r="J39" i="21"/>
  <c r="D40" i="21" s="1"/>
  <c r="L35" i="21"/>
  <c r="D37" i="21" l="1"/>
  <c r="H33" i="21" s="1"/>
  <c r="H43" i="21" l="1"/>
  <c r="L43" i="21" s="1"/>
  <c r="J47" i="21"/>
  <c r="L47" i="21" s="1"/>
  <c r="D53" i="21" s="1"/>
  <c r="F54" i="21" s="1"/>
</calcChain>
</file>

<file path=xl/sharedStrings.xml><?xml version="1.0" encoding="utf-8"?>
<sst xmlns="http://schemas.openxmlformats.org/spreadsheetml/2006/main" count="653" uniqueCount="211">
  <si>
    <t>=</t>
    <phoneticPr fontId="1"/>
  </si>
  <si>
    <t>開発場所</t>
    <rPh sb="0" eb="2">
      <t>カイハツ</t>
    </rPh>
    <rPh sb="2" eb="4">
      <t>バショ</t>
    </rPh>
    <phoneticPr fontId="1"/>
  </si>
  <si>
    <t>※最大０．３を使用</t>
    <rPh sb="1" eb="3">
      <t>サイダイ</t>
    </rPh>
    <rPh sb="7" eb="9">
      <t>シヨウ</t>
    </rPh>
    <phoneticPr fontId="1"/>
  </si>
  <si>
    <t>★　放流量（浸透量）の算出</t>
    <rPh sb="2" eb="4">
      <t>ホウリュウ</t>
    </rPh>
    <rPh sb="4" eb="5">
      <t>リョウ</t>
    </rPh>
    <rPh sb="6" eb="8">
      <t>シントウ</t>
    </rPh>
    <rPh sb="8" eb="9">
      <t>リョウ</t>
    </rPh>
    <rPh sb="11" eb="13">
      <t>サンシュツ</t>
    </rPh>
    <phoneticPr fontId="1"/>
  </si>
  <si>
    <t>★　貯水容量が最大になる時間</t>
    <rPh sb="2" eb="4">
      <t>チョスイ</t>
    </rPh>
    <rPh sb="4" eb="6">
      <t>ヨウリョウ</t>
    </rPh>
    <rPh sb="7" eb="9">
      <t>サイダイ</t>
    </rPh>
    <rPh sb="12" eb="14">
      <t>ジカン</t>
    </rPh>
    <phoneticPr fontId="1"/>
  </si>
  <si>
    <t>ｍ</t>
    <phoneticPr fontId="1"/>
  </si>
  <si>
    <t>I（mm/h） =</t>
  </si>
  <si>
    <t>S（安全率）</t>
    <rPh sb="2" eb="4">
      <t>アンゼン</t>
    </rPh>
    <rPh sb="4" eb="5">
      <t>リツ</t>
    </rPh>
    <phoneticPr fontId="1"/>
  </si>
  <si>
    <t>※C=分譲地は０．６５、店舗・業務系は０．９、その他は加重平均にて算出。</t>
    <rPh sb="3" eb="6">
      <t>ブンジョウチ</t>
    </rPh>
    <rPh sb="12" eb="14">
      <t>テンポ</t>
    </rPh>
    <rPh sb="15" eb="17">
      <t>ギョウム</t>
    </rPh>
    <rPh sb="17" eb="18">
      <t>ケイ</t>
    </rPh>
    <rPh sb="25" eb="26">
      <t>ホカ</t>
    </rPh>
    <rPh sb="27" eb="29">
      <t>カジュウ</t>
    </rPh>
    <rPh sb="29" eb="31">
      <t>ヘイキン</t>
    </rPh>
    <rPh sb="33" eb="35">
      <t>サンシュツ</t>
    </rPh>
    <phoneticPr fontId="1"/>
  </si>
  <si>
    <t>※S=構造安全率（０．８）×降雨低減率（０．９）×目詰低減率（０．５）</t>
    <rPh sb="3" eb="5">
      <t>コウゾウ</t>
    </rPh>
    <rPh sb="5" eb="7">
      <t>アンゼン</t>
    </rPh>
    <rPh sb="7" eb="8">
      <t>リツ</t>
    </rPh>
    <rPh sb="14" eb="16">
      <t>コウウ</t>
    </rPh>
    <rPh sb="16" eb="18">
      <t>テイゲン</t>
    </rPh>
    <rPh sb="18" eb="19">
      <t>リツ</t>
    </rPh>
    <rPh sb="25" eb="26">
      <t>メ</t>
    </rPh>
    <rPh sb="26" eb="27">
      <t>ツ</t>
    </rPh>
    <rPh sb="27" eb="29">
      <t>テイゲン</t>
    </rPh>
    <rPh sb="29" eb="30">
      <t>リツ</t>
    </rPh>
    <phoneticPr fontId="1"/>
  </si>
  <si>
    <r>
      <t>R（ｍ</t>
    </r>
    <r>
      <rPr>
        <vertAlign val="superscript"/>
        <sz val="11"/>
        <rFont val="ＭＳ Ｐゴシック"/>
        <family val="3"/>
        <charset val="128"/>
      </rPr>
      <t>３</t>
    </r>
    <r>
      <rPr>
        <sz val="11"/>
        <rFont val="ＭＳ Ｐゴシック"/>
        <family val="3"/>
        <charset val="128"/>
      </rPr>
      <t>）＝</t>
    </r>
    <phoneticPr fontId="1"/>
  </si>
  <si>
    <r>
      <t>t</t>
    </r>
    <r>
      <rPr>
        <vertAlign val="subscript"/>
        <sz val="11"/>
        <rFont val="ＭＳ Ｐゴシック"/>
        <family val="3"/>
        <charset val="128"/>
      </rPr>
      <t>０</t>
    </r>
    <r>
      <rPr>
        <sz val="11"/>
        <rFont val="ＭＳ Ｐゴシック"/>
        <family val="3"/>
        <charset val="128"/>
      </rPr>
      <t>時間内の貯水容量（ｍ</t>
    </r>
    <r>
      <rPr>
        <vertAlign val="superscript"/>
        <sz val="11"/>
        <rFont val="ＭＳ Ｐゴシック"/>
        <family val="3"/>
        <charset val="128"/>
      </rPr>
      <t>３</t>
    </r>
    <r>
      <rPr>
        <sz val="11"/>
        <rFont val="ＭＳ Ｐゴシック"/>
        <family val="3"/>
        <charset val="128"/>
      </rPr>
      <t>）</t>
    </r>
    <rPh sb="2" eb="4">
      <t>ジカン</t>
    </rPh>
    <rPh sb="4" eb="5">
      <t>ナイ</t>
    </rPh>
    <rPh sb="6" eb="8">
      <t>チョスイ</t>
    </rPh>
    <rPh sb="8" eb="10">
      <t>ヨウリョウ</t>
    </rPh>
    <phoneticPr fontId="1"/>
  </si>
  <si>
    <r>
      <t>t</t>
    </r>
    <r>
      <rPr>
        <vertAlign val="subscript"/>
        <sz val="11"/>
        <rFont val="ＭＳ Ｐゴシック"/>
        <family val="3"/>
        <charset val="128"/>
      </rPr>
      <t>０</t>
    </r>
    <r>
      <rPr>
        <sz val="11"/>
        <rFont val="ＭＳ Ｐゴシック"/>
        <family val="3"/>
        <charset val="128"/>
      </rPr>
      <t>時間内の浸透容量（ｍ</t>
    </r>
    <r>
      <rPr>
        <vertAlign val="superscript"/>
        <sz val="11"/>
        <rFont val="ＭＳ Ｐゴシック"/>
        <family val="3"/>
        <charset val="128"/>
      </rPr>
      <t>３</t>
    </r>
    <r>
      <rPr>
        <sz val="11"/>
        <rFont val="ＭＳ Ｐゴシック"/>
        <family val="3"/>
        <charset val="128"/>
      </rPr>
      <t>）</t>
    </r>
    <rPh sb="2" eb="4">
      <t>ジカン</t>
    </rPh>
    <rPh sb="4" eb="5">
      <t>ナイ</t>
    </rPh>
    <rPh sb="6" eb="8">
      <t>シントウ</t>
    </rPh>
    <rPh sb="8" eb="10">
      <t>ヨウリョウ</t>
    </rPh>
    <phoneticPr fontId="1"/>
  </si>
  <si>
    <t>＝</t>
    <phoneticPr fontId="1"/>
  </si>
  <si>
    <r>
      <t>許容通水量Q</t>
    </r>
    <r>
      <rPr>
        <sz val="6"/>
        <rFont val="ＭＳ Ｐゴシック"/>
        <family val="3"/>
        <charset val="128"/>
      </rPr>
      <t>1</t>
    </r>
    <rPh sb="0" eb="2">
      <t>キョヨウ</t>
    </rPh>
    <rPh sb="2" eb="3">
      <t>ツウ</t>
    </rPh>
    <rPh sb="3" eb="5">
      <t>スイリョウ</t>
    </rPh>
    <phoneticPr fontId="1"/>
  </si>
  <si>
    <t>WP(流水辺長)</t>
    <rPh sb="3" eb="5">
      <t>リュウスイ</t>
    </rPh>
    <rPh sb="5" eb="6">
      <t>ヘン</t>
    </rPh>
    <rPh sb="6" eb="7">
      <t>チョウ</t>
    </rPh>
    <phoneticPr fontId="1"/>
  </si>
  <si>
    <t>WA(流水面積)</t>
    <rPh sb="3" eb="5">
      <t>リュウスイ</t>
    </rPh>
    <rPh sb="5" eb="7">
      <t>メンセキ</t>
    </rPh>
    <phoneticPr fontId="1"/>
  </si>
  <si>
    <t>R（径深）</t>
    <rPh sb="2" eb="3">
      <t>ケイ</t>
    </rPh>
    <rPh sb="3" eb="4">
      <t>ブカ</t>
    </rPh>
    <phoneticPr fontId="1"/>
  </si>
  <si>
    <t>粗度係数ｎ＝</t>
    <rPh sb="0" eb="1">
      <t>アラ</t>
    </rPh>
    <rPh sb="1" eb="2">
      <t>ド</t>
    </rPh>
    <rPh sb="2" eb="4">
      <t>ケイスウ</t>
    </rPh>
    <phoneticPr fontId="1"/>
  </si>
  <si>
    <t>勾配I=</t>
    <rPh sb="0" eb="2">
      <t>コウバイ</t>
    </rPh>
    <phoneticPr fontId="1"/>
  </si>
  <si>
    <t>V（流速）</t>
    <rPh sb="2" eb="3">
      <t>リュウ</t>
    </rPh>
    <rPh sb="3" eb="4">
      <t>ソク</t>
    </rPh>
    <phoneticPr fontId="1"/>
  </si>
  <si>
    <t>U型溝長(ｍ）</t>
    <rPh sb="1" eb="2">
      <t>カタ</t>
    </rPh>
    <rPh sb="2" eb="3">
      <t>ミゾ</t>
    </rPh>
    <rPh sb="3" eb="4">
      <t>チョウ</t>
    </rPh>
    <phoneticPr fontId="1"/>
  </si>
  <si>
    <t>流入時間（分）</t>
    <rPh sb="0" eb="2">
      <t>リュウニュウ</t>
    </rPh>
    <rPh sb="2" eb="4">
      <t>ジカン</t>
    </rPh>
    <rPh sb="5" eb="6">
      <t>フン</t>
    </rPh>
    <phoneticPr fontId="1"/>
  </si>
  <si>
    <t>排水面積（ha）</t>
    <rPh sb="0" eb="2">
      <t>ハイスイ</t>
    </rPh>
    <rPh sb="2" eb="4">
      <t>メンセキ</t>
    </rPh>
    <phoneticPr fontId="1"/>
  </si>
  <si>
    <t>流出係数</t>
    <rPh sb="0" eb="2">
      <t>リュウシュツ</t>
    </rPh>
    <rPh sb="2" eb="4">
      <t>ケイスウ</t>
    </rPh>
    <phoneticPr fontId="1"/>
  </si>
  <si>
    <t>計画雨水量</t>
    <rPh sb="0" eb="2">
      <t>ケイカク</t>
    </rPh>
    <rPh sb="2" eb="4">
      <t>ウスイ</t>
    </rPh>
    <rPh sb="4" eb="5">
      <t>リョウ</t>
    </rPh>
    <phoneticPr fontId="1"/>
  </si>
  <si>
    <t>降雨強度</t>
    <rPh sb="0" eb="2">
      <t>コウウ</t>
    </rPh>
    <rPh sb="2" eb="4">
      <t>キョウド</t>
    </rPh>
    <phoneticPr fontId="1"/>
  </si>
  <si>
    <t>判定</t>
    <rPh sb="0" eb="2">
      <t>ハンテイ</t>
    </rPh>
    <phoneticPr fontId="1"/>
  </si>
  <si>
    <t>２．計画雨水量</t>
    <rPh sb="2" eb="4">
      <t>ケイカク</t>
    </rPh>
    <rPh sb="4" eb="6">
      <t>ウスイ</t>
    </rPh>
    <rPh sb="6" eb="7">
      <t>リョウ</t>
    </rPh>
    <phoneticPr fontId="1"/>
  </si>
  <si>
    <t>入力するところは</t>
    <rPh sb="0" eb="2">
      <t>ニュウリョク</t>
    </rPh>
    <phoneticPr fontId="1"/>
  </si>
  <si>
    <t>だよ</t>
    <phoneticPr fontId="1"/>
  </si>
  <si>
    <t>√計算</t>
    <rPh sb="1" eb="3">
      <t>ケイサン</t>
    </rPh>
    <phoneticPr fontId="1"/>
  </si>
  <si>
    <t>１．許容通水量計算(入力用）</t>
    <rPh sb="2" eb="4">
      <t>キョヨウ</t>
    </rPh>
    <rPh sb="4" eb="6">
      <t>ツウスイ</t>
    </rPh>
    <rPh sb="6" eb="7">
      <t>リョウ</t>
    </rPh>
    <rPh sb="7" eb="9">
      <t>ケイサン</t>
    </rPh>
    <rPh sb="10" eb="13">
      <t>ニュウリョクヨウ</t>
    </rPh>
    <phoneticPr fontId="1"/>
  </si>
  <si>
    <t>2/3乗計算</t>
    <rPh sb="3" eb="4">
      <t>ジョウ</t>
    </rPh>
    <rPh sb="4" eb="6">
      <t>ケイサン</t>
    </rPh>
    <phoneticPr fontId="1"/>
  </si>
  <si>
    <t>1/2乗計算</t>
    <rPh sb="3" eb="4">
      <t>ジョウ</t>
    </rPh>
    <rPh sb="4" eb="6">
      <t>ケイサン</t>
    </rPh>
    <phoneticPr fontId="1"/>
  </si>
  <si>
    <t>入力</t>
    <rPh sb="0" eb="2">
      <t>ニュウリョク</t>
    </rPh>
    <phoneticPr fontId="1"/>
  </si>
  <si>
    <t>結果</t>
    <rPh sb="0" eb="2">
      <t>ケッカ</t>
    </rPh>
    <phoneticPr fontId="1"/>
  </si>
  <si>
    <t>参考計算</t>
    <rPh sb="0" eb="2">
      <t>サンコウ</t>
    </rPh>
    <rPh sb="2" eb="4">
      <t>ケイサン</t>
    </rPh>
    <phoneticPr fontId="1"/>
  </si>
  <si>
    <t>流達時間</t>
    <rPh sb="0" eb="1">
      <t>ナガレ</t>
    </rPh>
    <rPh sb="1" eb="2">
      <t>タチ</t>
    </rPh>
    <rPh sb="2" eb="4">
      <t>ジカン</t>
    </rPh>
    <phoneticPr fontId="1"/>
  </si>
  <si>
    <t>C（流出係数）</t>
    <rPh sb="3" eb="4">
      <t>シュツ</t>
    </rPh>
    <phoneticPr fontId="1"/>
  </si>
  <si>
    <t>側溝</t>
    <rPh sb="0" eb="2">
      <t>ソッコウ</t>
    </rPh>
    <phoneticPr fontId="1"/>
  </si>
  <si>
    <t>a</t>
    <phoneticPr fontId="1"/>
  </si>
  <si>
    <t>b</t>
    <phoneticPr fontId="1"/>
  </si>
  <si>
    <t>★　降雨強度式（５年確率）</t>
    <rPh sb="2" eb="4">
      <t>コウウ</t>
    </rPh>
    <rPh sb="4" eb="6">
      <t>キョウド</t>
    </rPh>
    <rPh sb="6" eb="7">
      <t>シキ</t>
    </rPh>
    <rPh sb="9" eb="10">
      <t>ネン</t>
    </rPh>
    <rPh sb="10" eb="12">
      <t>カクリツ</t>
    </rPh>
    <phoneticPr fontId="1"/>
  </si>
  <si>
    <t>1 黒磯地区</t>
    <rPh sb="2" eb="4">
      <t>クロイソ</t>
    </rPh>
    <rPh sb="4" eb="6">
      <t>チク</t>
    </rPh>
    <phoneticPr fontId="1"/>
  </si>
  <si>
    <t>2 西那須野地区</t>
    <rPh sb="2" eb="6">
      <t>ニシナスノ</t>
    </rPh>
    <rPh sb="6" eb="8">
      <t>チク</t>
    </rPh>
    <phoneticPr fontId="1"/>
  </si>
  <si>
    <t>3 塩原地区</t>
    <rPh sb="2" eb="4">
      <t>シオバラ</t>
    </rPh>
    <rPh sb="4" eb="6">
      <t>チク</t>
    </rPh>
    <phoneticPr fontId="1"/>
  </si>
  <si>
    <t>K（浸透係数 ）</t>
    <rPh sb="2" eb="4">
      <t>シントウ</t>
    </rPh>
    <rPh sb="4" eb="6">
      <t>ケイスウ</t>
    </rPh>
    <phoneticPr fontId="1"/>
  </si>
  <si>
    <t>市の指導要綱の場合は
0.3を使用。　単位に注意！</t>
    <rPh sb="0" eb="1">
      <t>シ</t>
    </rPh>
    <rPh sb="2" eb="4">
      <t>シドウ</t>
    </rPh>
    <rPh sb="4" eb="6">
      <t>ヨウコウ</t>
    </rPh>
    <rPh sb="7" eb="9">
      <t>バアイ</t>
    </rPh>
    <rPh sb="15" eb="17">
      <t>シヨウ</t>
    </rPh>
    <rPh sb="19" eb="21">
      <t>タンイ</t>
    </rPh>
    <rPh sb="22" eb="24">
      <t>チュウイ</t>
    </rPh>
    <phoneticPr fontId="1"/>
  </si>
  <si>
    <t>延長がかなり長い場合以外は省略可</t>
    <rPh sb="0" eb="2">
      <t>エンチョウ</t>
    </rPh>
    <rPh sb="6" eb="7">
      <t>ナガ</t>
    </rPh>
    <rPh sb="8" eb="10">
      <t>バアイ</t>
    </rPh>
    <rPh sb="10" eb="12">
      <t>イガイ</t>
    </rPh>
    <rPh sb="13" eb="16">
      <t>ショウリャクカ</t>
    </rPh>
    <phoneticPr fontId="1"/>
  </si>
  <si>
    <t>流出係数計算表</t>
    <rPh sb="0" eb="2">
      <t>リュウシュツ</t>
    </rPh>
    <rPh sb="2" eb="4">
      <t>ケイスウ</t>
    </rPh>
    <rPh sb="4" eb="6">
      <t>ケイサン</t>
    </rPh>
    <rPh sb="6" eb="7">
      <t>ヒョウ</t>
    </rPh>
    <phoneticPr fontId="1"/>
  </si>
  <si>
    <t>仮定条件</t>
    <rPh sb="0" eb="2">
      <t>カテイ</t>
    </rPh>
    <rPh sb="2" eb="4">
      <t>ジョウケン</t>
    </rPh>
    <phoneticPr fontId="1"/>
  </si>
  <si>
    <t>全体面積＝</t>
    <rPh sb="0" eb="2">
      <t>ゼンタイ</t>
    </rPh>
    <rPh sb="2" eb="4">
      <t>メンセキ</t>
    </rPh>
    <phoneticPr fontId="1"/>
  </si>
  <si>
    <t>㎡</t>
  </si>
  <si>
    <t>内訳</t>
  </si>
  <si>
    <t>屋根＝</t>
    <rPh sb="0" eb="2">
      <t>ヤネ</t>
    </rPh>
    <phoneticPr fontId="1"/>
  </si>
  <si>
    <t>流出係数＝</t>
    <phoneticPr fontId="1"/>
  </si>
  <si>
    <t>アスファルト＝</t>
    <phoneticPr fontId="1"/>
  </si>
  <si>
    <t>緑地・間地＝</t>
    <rPh sb="0" eb="2">
      <t>リョクチ</t>
    </rPh>
    <rPh sb="3" eb="4">
      <t>カン</t>
    </rPh>
    <rPh sb="4" eb="5">
      <t>チ</t>
    </rPh>
    <phoneticPr fontId="1"/>
  </si>
  <si>
    <t>流出係数＝</t>
    <phoneticPr fontId="1"/>
  </si>
  <si>
    <t>㎡</t>
    <phoneticPr fontId="1"/>
  </si>
  <si>
    <t>流出係数＝</t>
    <phoneticPr fontId="1"/>
  </si>
  <si>
    <t>合計面積＝</t>
    <rPh sb="0" eb="1">
      <t>ゴウ</t>
    </rPh>
    <rPh sb="1" eb="2">
      <t>ケイ</t>
    </rPh>
    <rPh sb="2" eb="4">
      <t>メンセキ</t>
    </rPh>
    <phoneticPr fontId="1"/>
  </si>
  <si>
    <t>㎡</t>
    <phoneticPr fontId="1"/>
  </si>
  <si>
    <t>全体の流出係数</t>
    <rPh sb="0" eb="2">
      <t>ゼンタイ</t>
    </rPh>
    <rPh sb="3" eb="5">
      <t>リュウシュツ</t>
    </rPh>
    <rPh sb="5" eb="7">
      <t>ケイスウ</t>
    </rPh>
    <phoneticPr fontId="1"/>
  </si>
  <si>
    <t>×</t>
    <phoneticPr fontId="1"/>
  </si>
  <si>
    <t>＋</t>
    <phoneticPr fontId="1"/>
  </si>
  <si>
    <t>＝</t>
    <phoneticPr fontId="1"/>
  </si>
  <si>
    <t>必要水深＝</t>
    <rPh sb="2" eb="4">
      <t>スイシン</t>
    </rPh>
    <phoneticPr fontId="1"/>
  </si>
  <si>
    <t>計画水深＝</t>
    <rPh sb="2" eb="4">
      <t>スイシン</t>
    </rPh>
    <phoneticPr fontId="1"/>
  </si>
  <si>
    <t>5年確率</t>
    <rPh sb="1" eb="2">
      <t>ネン</t>
    </rPh>
    <rPh sb="2" eb="4">
      <t>カクリツ</t>
    </rPh>
    <phoneticPr fontId="1"/>
  </si>
  <si>
    <t>‰</t>
    <phoneticPr fontId="1"/>
  </si>
  <si>
    <t>％の場合、×10で入力</t>
    <rPh sb="2" eb="4">
      <t>バアイ</t>
    </rPh>
    <rPh sb="9" eb="11">
      <t>ニュウリョク</t>
    </rPh>
    <phoneticPr fontId="1"/>
  </si>
  <si>
    <t>１％＝10‰</t>
    <phoneticPr fontId="1"/>
  </si>
  <si>
    <t>勾配</t>
    <rPh sb="0" eb="2">
      <t>コウバイ</t>
    </rPh>
    <phoneticPr fontId="1"/>
  </si>
  <si>
    <t>←％じゃないよ！</t>
    <phoneticPr fontId="1"/>
  </si>
  <si>
    <t>↑（0.3％は0.003で入力）</t>
    <phoneticPr fontId="1"/>
  </si>
  <si>
    <t>↑</t>
    <phoneticPr fontId="1"/>
  </si>
  <si>
    <r>
      <t>流達時間</t>
    </r>
    <r>
      <rPr>
        <b/>
        <sz val="11"/>
        <color rgb="FFFF0000"/>
        <rFont val="ＭＳ Ｐゴシック"/>
        <family val="3"/>
        <charset val="128"/>
      </rPr>
      <t>(決定）</t>
    </r>
    <rPh sb="0" eb="1">
      <t>ナガレ</t>
    </rPh>
    <rPh sb="1" eb="2">
      <t>タチ</t>
    </rPh>
    <rPh sb="2" eb="4">
      <t>ジカン</t>
    </rPh>
    <rPh sb="5" eb="7">
      <t>ケッテイ</t>
    </rPh>
    <phoneticPr fontId="1"/>
  </si>
  <si>
    <t>5～10程度、７が標準値（P165、P191参照：ｔ１）</t>
    <rPh sb="4" eb="6">
      <t>テイド</t>
    </rPh>
    <rPh sb="9" eb="12">
      <t>ヒョウジュンチ</t>
    </rPh>
    <rPh sb="22" eb="24">
      <t>サンショウ</t>
    </rPh>
    <phoneticPr fontId="1"/>
  </si>
  <si>
    <t>ｔ＝ｔ１＋ｔ２（ｔ２については、P191等流流速法参照）</t>
    <rPh sb="20" eb="22">
      <t>トウリュウ</t>
    </rPh>
    <rPh sb="22" eb="24">
      <t>リュウソク</t>
    </rPh>
    <rPh sb="24" eb="25">
      <t>ホウ</t>
    </rPh>
    <phoneticPr fontId="1"/>
  </si>
  <si>
    <t>10分以下の場合、10分とする。</t>
    <rPh sb="2" eb="5">
      <t>プンイカ</t>
    </rPh>
    <rPh sb="6" eb="8">
      <t>バアイ</t>
    </rPh>
    <rPh sb="11" eb="12">
      <t>プン</t>
    </rPh>
    <phoneticPr fontId="1"/>
  </si>
  <si>
    <t>砂利敷き</t>
    <rPh sb="0" eb="2">
      <t>ジャリ</t>
    </rPh>
    <rPh sb="2" eb="3">
      <t>シ</t>
    </rPh>
    <phoneticPr fontId="1"/>
  </si>
  <si>
    <t>管渠</t>
    <rPh sb="0" eb="1">
      <t>カン</t>
    </rPh>
    <rPh sb="1" eb="2">
      <t>キョ</t>
    </rPh>
    <phoneticPr fontId="1"/>
  </si>
  <si>
    <t>←％じゃないよ！</t>
    <phoneticPr fontId="1"/>
  </si>
  <si>
    <t>‰</t>
    <phoneticPr fontId="1"/>
  </si>
  <si>
    <t>↑（0.3％は0.003で入力）</t>
    <phoneticPr fontId="1"/>
  </si>
  <si>
    <t>↑</t>
    <phoneticPr fontId="1"/>
  </si>
  <si>
    <t>１％＝10‰</t>
    <phoneticPr fontId="1"/>
  </si>
  <si>
    <t>管渠長(ｍ）</t>
    <rPh sb="0" eb="1">
      <t>カン</t>
    </rPh>
    <rPh sb="1" eb="2">
      <t>キョ</t>
    </rPh>
    <rPh sb="2" eb="3">
      <t>チョウ</t>
    </rPh>
    <phoneticPr fontId="1"/>
  </si>
  <si>
    <t>流下時間</t>
    <rPh sb="0" eb="2">
      <t>リュウカ</t>
    </rPh>
    <rPh sb="2" eb="4">
      <t>ジカン</t>
    </rPh>
    <phoneticPr fontId="1"/>
  </si>
  <si>
    <r>
      <t>流下時間</t>
    </r>
    <r>
      <rPr>
        <b/>
        <sz val="11"/>
        <color rgb="FFFF0000"/>
        <rFont val="ＭＳ Ｐゴシック"/>
        <family val="3"/>
        <charset val="128"/>
      </rPr>
      <t>(決定）</t>
    </r>
    <rPh sb="0" eb="2">
      <t>リュウカ</t>
    </rPh>
    <rPh sb="2" eb="4">
      <t>ジカン</t>
    </rPh>
    <rPh sb="5" eb="7">
      <t>ケッテイ</t>
    </rPh>
    <phoneticPr fontId="1"/>
  </si>
  <si>
    <t>H（m） =</t>
    <phoneticPr fontId="1"/>
  </si>
  <si>
    <t>×</t>
    <phoneticPr fontId="1"/>
  </si>
  <si>
    <t>R</t>
    <phoneticPr fontId="1"/>
  </si>
  <si>
    <t>空隙率e</t>
    <rPh sb="0" eb="2">
      <t>クウゲキ</t>
    </rPh>
    <rPh sb="2" eb="3">
      <t>リツ</t>
    </rPh>
    <phoneticPr fontId="1"/>
  </si>
  <si>
    <t>※オープン式　1.0</t>
    <rPh sb="5" eb="6">
      <t>シキ</t>
    </rPh>
    <phoneticPr fontId="1"/>
  </si>
  <si>
    <t>a（浸透槽底面　幅）</t>
    <rPh sb="5" eb="6">
      <t>ソコ</t>
    </rPh>
    <rPh sb="8" eb="9">
      <t>ハバ</t>
    </rPh>
    <phoneticPr fontId="1"/>
  </si>
  <si>
    <t>b（浸透槽底面　延長）</t>
    <rPh sb="5" eb="6">
      <t>ソコ</t>
    </rPh>
    <rPh sb="8" eb="10">
      <t>エンチョウ</t>
    </rPh>
    <phoneticPr fontId="1"/>
  </si>
  <si>
    <t>A（浸透槽上面　幅）</t>
    <rPh sb="5" eb="6">
      <t>ウエ</t>
    </rPh>
    <rPh sb="8" eb="9">
      <t>ハバ</t>
    </rPh>
    <phoneticPr fontId="1"/>
  </si>
  <si>
    <t>B（浸透槽上面　延長）</t>
    <rPh sb="5" eb="6">
      <t>ウエ</t>
    </rPh>
    <rPh sb="8" eb="10">
      <t>エンチョウ</t>
    </rPh>
    <phoneticPr fontId="1"/>
  </si>
  <si>
    <t>※上面、底面が同一の場合、同じ数値としてください。</t>
    <rPh sb="1" eb="3">
      <t>ジョウメン</t>
    </rPh>
    <rPh sb="4" eb="6">
      <t>テイメン</t>
    </rPh>
    <rPh sb="7" eb="9">
      <t>ドウイツ</t>
    </rPh>
    <rPh sb="10" eb="12">
      <t>バアイ</t>
    </rPh>
    <rPh sb="13" eb="14">
      <t>オナ</t>
    </rPh>
    <rPh sb="15" eb="17">
      <t>スウチ</t>
    </rPh>
    <phoneticPr fontId="1"/>
  </si>
  <si>
    <t>★　浸透槽の必要水深（上面、底面が同一の場合）</t>
    <rPh sb="2" eb="4">
      <t>シントウ</t>
    </rPh>
    <rPh sb="4" eb="5">
      <t>ソウ</t>
    </rPh>
    <rPh sb="6" eb="8">
      <t>ヒツヨウ</t>
    </rPh>
    <rPh sb="8" eb="10">
      <t>スイシン</t>
    </rPh>
    <phoneticPr fontId="1"/>
  </si>
  <si>
    <t>（ｍ）以上</t>
    <rPh sb="3" eb="5">
      <t>イジョウ</t>
    </rPh>
    <phoneticPr fontId="1"/>
  </si>
  <si>
    <t>★　必要な貯水容量の算出</t>
    <rPh sb="2" eb="4">
      <t>ヒツヨウ</t>
    </rPh>
    <rPh sb="5" eb="7">
      <t>チョスイ</t>
    </rPh>
    <rPh sb="7" eb="9">
      <t>ヨウリョウ</t>
    </rPh>
    <rPh sb="10" eb="12">
      <t>サンシュツ</t>
    </rPh>
    <phoneticPr fontId="1"/>
  </si>
  <si>
    <t>(新設)浸透槽有効深さ</t>
    <rPh sb="1" eb="3">
      <t>シンセツ</t>
    </rPh>
    <rPh sb="4" eb="6">
      <t>シントウ</t>
    </rPh>
    <rPh sb="6" eb="7">
      <t>ソウ</t>
    </rPh>
    <rPh sb="7" eb="9">
      <t>ユウコウ</t>
    </rPh>
    <rPh sb="9" eb="10">
      <t>フカ</t>
    </rPh>
    <phoneticPr fontId="1"/>
  </si>
  <si>
    <t>30年確率</t>
  </si>
  <si>
    <t>採用確率表</t>
    <rPh sb="0" eb="2">
      <t>サイヨウ</t>
    </rPh>
    <rPh sb="2" eb="4">
      <t>カクリツ</t>
    </rPh>
    <rPh sb="4" eb="5">
      <t>ヒョウ</t>
    </rPh>
    <phoneticPr fontId="1"/>
  </si>
  <si>
    <t>a</t>
    <phoneticPr fontId="1"/>
  </si>
  <si>
    <t>b</t>
    <phoneticPr fontId="1"/>
  </si>
  <si>
    <t>a</t>
    <phoneticPr fontId="1"/>
  </si>
  <si>
    <t>b</t>
    <phoneticPr fontId="1"/>
  </si>
  <si>
    <t>5年確率</t>
  </si>
  <si>
    <t>A（開発面積・排水面積）</t>
    <phoneticPr fontId="1"/>
  </si>
  <si>
    <t>＝</t>
    <phoneticPr fontId="1"/>
  </si>
  <si>
    <t>ha</t>
    <phoneticPr fontId="1"/>
  </si>
  <si>
    <t>10年確率</t>
  </si>
  <si>
    <t>D（浸透槽底面積）</t>
    <phoneticPr fontId="1"/>
  </si>
  <si>
    <t>=</t>
    <phoneticPr fontId="1"/>
  </si>
  <si>
    <t>（㎡）</t>
    <phoneticPr fontId="1"/>
  </si>
  <si>
    <t>＝</t>
    <phoneticPr fontId="1"/>
  </si>
  <si>
    <t>100年確率</t>
  </si>
  <si>
    <t>ｍ</t>
    <phoneticPr fontId="1"/>
  </si>
  <si>
    <t>a</t>
    <phoneticPr fontId="1"/>
  </si>
  <si>
    <t>＝</t>
    <phoneticPr fontId="1"/>
  </si>
  <si>
    <t>ｍ</t>
    <phoneticPr fontId="1"/>
  </si>
  <si>
    <t>※４号砕石充填で
　0.3～0.35使用</t>
    <phoneticPr fontId="1"/>
  </si>
  <si>
    <t>A</t>
    <phoneticPr fontId="1"/>
  </si>
  <si>
    <t>B</t>
    <phoneticPr fontId="1"/>
  </si>
  <si>
    <t>Ab</t>
    <phoneticPr fontId="1"/>
  </si>
  <si>
    <t>aB</t>
    <phoneticPr fontId="1"/>
  </si>
  <si>
    <t>ab</t>
    <phoneticPr fontId="1"/>
  </si>
  <si>
    <t>AB</t>
    <phoneticPr fontId="1"/>
  </si>
  <si>
    <t>+</t>
    <phoneticPr fontId="1"/>
  </si>
  <si>
    <t>Ab+aB</t>
    <phoneticPr fontId="1"/>
  </si>
  <si>
    <t>2(ab+AB)</t>
    <phoneticPr fontId="1"/>
  </si>
  <si>
    <t>1/1000</t>
    <phoneticPr fontId="1"/>
  </si>
  <si>
    <t>×</t>
    <phoneticPr fontId="1"/>
  </si>
  <si>
    <t>Ab+aB+2(ab+AB)</t>
    <phoneticPr fontId="1"/>
  </si>
  <si>
    <t>（K）</t>
    <phoneticPr fontId="1"/>
  </si>
  <si>
    <t>（D）</t>
    <phoneticPr fontId="1"/>
  </si>
  <si>
    <t>（S）</t>
    <phoneticPr fontId="1"/>
  </si>
  <si>
    <t>（C）</t>
    <phoneticPr fontId="1"/>
  </si>
  <si>
    <t>（A）</t>
    <phoneticPr fontId="1"/>
  </si>
  <si>
    <r>
      <t>t</t>
    </r>
    <r>
      <rPr>
        <vertAlign val="subscript"/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(min) =</t>
    </r>
    <phoneticPr fontId="1"/>
  </si>
  <si>
    <t>×</t>
    <phoneticPr fontId="1"/>
  </si>
  <si>
    <t>－</t>
    <phoneticPr fontId="1"/>
  </si>
  <si>
    <t>＝</t>
    <phoneticPr fontId="1"/>
  </si>
  <si>
    <t>－</t>
    <phoneticPr fontId="1"/>
  </si>
  <si>
    <t>Y</t>
    <phoneticPr fontId="1"/>
  </si>
  <si>
    <t>Z</t>
    <phoneticPr fontId="1"/>
  </si>
  <si>
    <t>ｍ３</t>
    <phoneticPr fontId="1"/>
  </si>
  <si>
    <t>Y=</t>
    <phoneticPr fontId="1"/>
  </si>
  <si>
    <t>1/6</t>
    <phoneticPr fontId="1"/>
  </si>
  <si>
    <t>×</t>
    <phoneticPr fontId="1"/>
  </si>
  <si>
    <t>＋</t>
    <phoneticPr fontId="1"/>
  </si>
  <si>
    <t>＝</t>
    <phoneticPr fontId="1"/>
  </si>
  <si>
    <t>Z=</t>
    <phoneticPr fontId="1"/>
  </si>
  <si>
    <t>×</t>
    <phoneticPr fontId="1"/>
  </si>
  <si>
    <t>D</t>
    <phoneticPr fontId="1"/>
  </si>
  <si>
    <t>e</t>
    <phoneticPr fontId="1"/>
  </si>
  <si>
    <r>
      <t>★　浸透槽の必要水深（上面、底面が異なる場合）</t>
    </r>
    <r>
      <rPr>
        <sz val="9"/>
        <color indexed="10"/>
        <rFont val="ＭＳ Ｐゴシック"/>
        <family val="3"/>
        <charset val="128"/>
      </rPr>
      <t>※必要容量＝設計容量として、オベリスク公式で算出</t>
    </r>
    <rPh sb="2" eb="4">
      <t>シントウ</t>
    </rPh>
    <rPh sb="4" eb="5">
      <t>ソウ</t>
    </rPh>
    <rPh sb="6" eb="8">
      <t>ヒツヨウ</t>
    </rPh>
    <rPh sb="8" eb="10">
      <t>スイシン</t>
    </rPh>
    <rPh sb="17" eb="18">
      <t>コト</t>
    </rPh>
    <rPh sb="42" eb="44">
      <t>コウシキ</t>
    </rPh>
    <rPh sb="45" eb="47">
      <t>サンシュツ</t>
    </rPh>
    <phoneticPr fontId="1"/>
  </si>
  <si>
    <t>Ｒ</t>
    <phoneticPr fontId="1"/>
  </si>
  <si>
    <t>Ab+aB+2(ab+AB) × e</t>
    <phoneticPr fontId="1"/>
  </si>
  <si>
    <t>＜</t>
    <phoneticPr fontId="1"/>
  </si>
  <si>
    <t>mm/sec</t>
    <phoneticPr fontId="1"/>
  </si>
  <si>
    <r>
      <t>Q</t>
    </r>
    <r>
      <rPr>
        <vertAlign val="subscript"/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(㎥/sec) =</t>
    </r>
    <phoneticPr fontId="1"/>
  </si>
  <si>
    <t>西側の流域</t>
    <rPh sb="0" eb="2">
      <t>ニシガワ</t>
    </rPh>
    <rPh sb="3" eb="5">
      <t>リュウイキ</t>
    </rPh>
    <phoneticPr fontId="1"/>
  </si>
  <si>
    <t>東側の流域</t>
    <rPh sb="0" eb="2">
      <t>ヒガシガワ</t>
    </rPh>
    <rPh sb="3" eb="5">
      <t>リュウイキ</t>
    </rPh>
    <phoneticPr fontId="1"/>
  </si>
  <si>
    <t>300×300</t>
    <phoneticPr fontId="1"/>
  </si>
  <si>
    <t>VP300</t>
  </si>
  <si>
    <t>VP300</t>
    <phoneticPr fontId="1"/>
  </si>
  <si>
    <t>横断側溝</t>
    <rPh sb="0" eb="2">
      <t>オウダン</t>
    </rPh>
    <rPh sb="2" eb="4">
      <t>ソッコウ</t>
    </rPh>
    <phoneticPr fontId="1"/>
  </si>
  <si>
    <t>下流側歩道部</t>
    <rPh sb="0" eb="2">
      <t>カリュウ</t>
    </rPh>
    <rPh sb="2" eb="3">
      <t>ガワ</t>
    </rPh>
    <rPh sb="3" eb="5">
      <t>ホドウ</t>
    </rPh>
    <rPh sb="5" eb="6">
      <t>ブ</t>
    </rPh>
    <phoneticPr fontId="1"/>
  </si>
  <si>
    <t>-</t>
    <phoneticPr fontId="1"/>
  </si>
  <si>
    <t>-</t>
    <phoneticPr fontId="1"/>
  </si>
  <si>
    <t>D2（浸透槽高水位面積）</t>
    <rPh sb="6" eb="9">
      <t>コウスイイ</t>
    </rPh>
    <rPh sb="9" eb="11">
      <t>メンセキ</t>
    </rPh>
    <phoneticPr fontId="1"/>
  </si>
  <si>
    <t>（D+√(D*D2)＋D2） × e</t>
    <phoneticPr fontId="1"/>
  </si>
  <si>
    <r>
      <t>★　浸透槽の必要水深（上面、底面が異なる場合）</t>
    </r>
    <r>
      <rPr>
        <sz val="9"/>
        <color indexed="10"/>
        <rFont val="ＭＳ Ｐゴシック"/>
        <family val="3"/>
        <charset val="128"/>
      </rPr>
      <t>※必要容量＝設計容量として算出</t>
    </r>
    <rPh sb="2" eb="4">
      <t>シントウ</t>
    </rPh>
    <rPh sb="4" eb="5">
      <t>ソウ</t>
    </rPh>
    <rPh sb="6" eb="8">
      <t>ヒツヨウ</t>
    </rPh>
    <rPh sb="8" eb="10">
      <t>スイシン</t>
    </rPh>
    <rPh sb="17" eb="18">
      <t>コト</t>
    </rPh>
    <rPh sb="36" eb="38">
      <t>サンシュツ</t>
    </rPh>
    <phoneticPr fontId="1"/>
  </si>
  <si>
    <t>300×400</t>
    <phoneticPr fontId="1"/>
  </si>
  <si>
    <t>流域２-2</t>
    <rPh sb="0" eb="2">
      <t>リュウイキ</t>
    </rPh>
    <phoneticPr fontId="1"/>
  </si>
  <si>
    <t>D3（浸透槽底面積）</t>
    <rPh sb="6" eb="7">
      <t>ソコ</t>
    </rPh>
    <rPh sb="7" eb="9">
      <t>メンセキ</t>
    </rPh>
    <phoneticPr fontId="1"/>
  </si>
  <si>
    <t>丸めない場合</t>
    <rPh sb="0" eb="1">
      <t>マル</t>
    </rPh>
    <rPh sb="4" eb="6">
      <t>バアイ</t>
    </rPh>
    <phoneticPr fontId="1"/>
  </si>
  <si>
    <t>地域</t>
    <rPh sb="0" eb="2">
      <t>チイキ</t>
    </rPh>
    <phoneticPr fontId="1"/>
  </si>
  <si>
    <t>ＷＡ
（流水面積）</t>
    <rPh sb="4" eb="6">
      <t>リュウスイ</t>
    </rPh>
    <rPh sb="6" eb="8">
      <t>メンセキ</t>
    </rPh>
    <phoneticPr fontId="1"/>
  </si>
  <si>
    <t>ＷＰ
（潤辺長）</t>
    <rPh sb="4" eb="6">
      <t>ジュンペン</t>
    </rPh>
    <rPh sb="6" eb="7">
      <t>チョウ</t>
    </rPh>
    <phoneticPr fontId="1"/>
  </si>
  <si>
    <t>R
（径深）</t>
    <rPh sb="3" eb="4">
      <t>ケイ</t>
    </rPh>
    <rPh sb="4" eb="5">
      <t>ブカ</t>
    </rPh>
    <phoneticPr fontId="1"/>
  </si>
  <si>
    <t>V
（流速）</t>
    <rPh sb="3" eb="4">
      <t>リュウ</t>
    </rPh>
    <rPh sb="4" eb="5">
      <t>ソク</t>
    </rPh>
    <phoneticPr fontId="1"/>
  </si>
  <si>
    <t>側溝長</t>
    <rPh sb="0" eb="2">
      <t>ソッコウ</t>
    </rPh>
    <rPh sb="2" eb="3">
      <t>チョウ</t>
    </rPh>
    <phoneticPr fontId="1"/>
  </si>
  <si>
    <t>地区名</t>
    <rPh sb="0" eb="2">
      <t>チク</t>
    </rPh>
    <rPh sb="2" eb="3">
      <t>メイ</t>
    </rPh>
    <phoneticPr fontId="1"/>
  </si>
  <si>
    <t>確率
（５年固定）</t>
    <rPh sb="0" eb="2">
      <t>カクリツ</t>
    </rPh>
    <rPh sb="5" eb="6">
      <t>ネン</t>
    </rPh>
    <rPh sb="6" eb="8">
      <t>コテイ</t>
    </rPh>
    <phoneticPr fontId="1"/>
  </si>
  <si>
    <t>チェック</t>
    <phoneticPr fontId="1"/>
  </si>
  <si>
    <t>計画
雨水量</t>
    <phoneticPr fontId="1"/>
  </si>
  <si>
    <t>集水
区域</t>
    <rPh sb="0" eb="2">
      <t>シュウスイ</t>
    </rPh>
    <rPh sb="3" eb="5">
      <t>クイキ</t>
    </rPh>
    <phoneticPr fontId="1"/>
  </si>
  <si>
    <t>管渠
番号</t>
    <rPh sb="0" eb="2">
      <t>カンキョ</t>
    </rPh>
    <rPh sb="3" eb="5">
      <t>バンゴウ</t>
    </rPh>
    <phoneticPr fontId="1"/>
  </si>
  <si>
    <t>勾配
(‰)</t>
    <rPh sb="0" eb="2">
      <t>コウバイ</t>
    </rPh>
    <phoneticPr fontId="1"/>
  </si>
  <si>
    <t>粗度
係数</t>
    <rPh sb="0" eb="1">
      <t>ソ</t>
    </rPh>
    <rPh sb="1" eb="2">
      <t>ド</t>
    </rPh>
    <rPh sb="3" eb="5">
      <t>ケイスウ</t>
    </rPh>
    <phoneticPr fontId="1"/>
  </si>
  <si>
    <r>
      <t>許容
通水量Q</t>
    </r>
    <r>
      <rPr>
        <sz val="6"/>
        <rFont val="ＭＳ Ｐゴシック"/>
        <family val="3"/>
        <charset val="128"/>
      </rPr>
      <t>1</t>
    </r>
    <rPh sb="0" eb="2">
      <t>キョヨウ</t>
    </rPh>
    <rPh sb="3" eb="4">
      <t>ツウ</t>
    </rPh>
    <rPh sb="4" eb="6">
      <t>スイリョウ</t>
    </rPh>
    <phoneticPr fontId="1"/>
  </si>
  <si>
    <t>流入
時間</t>
    <rPh sb="0" eb="2">
      <t>リュウニュウ</t>
    </rPh>
    <rPh sb="3" eb="5">
      <t>ジカン</t>
    </rPh>
    <phoneticPr fontId="1"/>
  </si>
  <si>
    <t>排水面積
（ha）</t>
    <rPh sb="0" eb="2">
      <t>ハイスイ</t>
    </rPh>
    <rPh sb="2" eb="4">
      <t>メンセキ</t>
    </rPh>
    <phoneticPr fontId="1"/>
  </si>
  <si>
    <t>流出
係数</t>
    <rPh sb="0" eb="2">
      <t>リュウシュツ</t>
    </rPh>
    <rPh sb="3" eb="5">
      <t>ケイスウ</t>
    </rPh>
    <phoneticPr fontId="1"/>
  </si>
  <si>
    <t>流達
時間</t>
    <rPh sb="0" eb="2">
      <t>リュウタツ</t>
    </rPh>
    <rPh sb="3" eb="5">
      <t>ジカン</t>
    </rPh>
    <phoneticPr fontId="1"/>
  </si>
  <si>
    <t>降雨
強度</t>
    <rPh sb="0" eb="2">
      <t>コウウ</t>
    </rPh>
    <rPh sb="3" eb="5">
      <t>キョウド</t>
    </rPh>
    <phoneticPr fontId="1"/>
  </si>
  <si>
    <t>シート名含め改変不可</t>
    <rPh sb="3" eb="4">
      <t>メイ</t>
    </rPh>
    <rPh sb="4" eb="5">
      <t>フク</t>
    </rPh>
    <rPh sb="6" eb="8">
      <t>カイヘン</t>
    </rPh>
    <rPh sb="8" eb="10">
      <t>フカ</t>
    </rPh>
    <phoneticPr fontId="1"/>
  </si>
  <si>
    <t>舗装＝</t>
    <rPh sb="0" eb="2">
      <t>ホソウ</t>
    </rPh>
    <phoneticPr fontId="1"/>
  </si>
  <si>
    <t>砂利＝</t>
    <rPh sb="0" eb="2">
      <t>ジャリ</t>
    </rPh>
    <phoneticPr fontId="1"/>
  </si>
  <si>
    <t>間地＝</t>
    <rPh sb="0" eb="1">
      <t>アイダ</t>
    </rPh>
    <rPh sb="1" eb="2">
      <t>チ</t>
    </rPh>
    <phoneticPr fontId="1"/>
  </si>
  <si>
    <t>水面＝</t>
    <rPh sb="0" eb="2">
      <t>スイメン</t>
    </rPh>
    <phoneticPr fontId="1"/>
  </si>
  <si>
    <t>※C=分譲地は０．６５、店舗・業務系は０．９、その他は加重平均にて算出</t>
    <rPh sb="3" eb="6">
      <t>ブンジョウチ</t>
    </rPh>
    <rPh sb="12" eb="14">
      <t>テンポ</t>
    </rPh>
    <rPh sb="15" eb="17">
      <t>ギョウム</t>
    </rPh>
    <rPh sb="17" eb="18">
      <t>ケイ</t>
    </rPh>
    <rPh sb="25" eb="26">
      <t>ホカ</t>
    </rPh>
    <rPh sb="27" eb="29">
      <t>カジュウ</t>
    </rPh>
    <rPh sb="29" eb="31">
      <t>ヘイキン</t>
    </rPh>
    <rPh sb="33" eb="35">
      <t>サンシュツ</t>
    </rPh>
    <phoneticPr fontId="1"/>
  </si>
  <si>
    <t>←</t>
    <phoneticPr fontId="1"/>
  </si>
  <si>
    <t>地区・採用確率を選択</t>
    <rPh sb="0" eb="2">
      <t>チク</t>
    </rPh>
    <rPh sb="3" eb="5">
      <t>サイヨウ</t>
    </rPh>
    <rPh sb="5" eb="7">
      <t>カクリツ</t>
    </rPh>
    <rPh sb="8" eb="10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</si>
</sst>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0.000_ "/>
    <numFmt numFmtId="177" formatCode="0.0"/>
    <numFmt numFmtId="178" formatCode="&quot;許容通水量Q1&quot;\ General"/>
    <numFmt numFmtId="179" formatCode="&quot;計画雨水量&quot;\ General"/>
    <numFmt numFmtId="180" formatCode="0.0000"/>
    <numFmt numFmtId="181" formatCode="0.000"/>
    <numFmt numFmtId="182" formatCode="0.00_ "/>
    <numFmt numFmtId="183" formatCode="0.0000_ "/>
    <numFmt numFmtId="184" formatCode="0.0000_);[Red]\(0.0000\)"/>
    <numFmt numFmtId="185" formatCode="#,##0.00_ "/>
    <numFmt numFmtId="186" formatCode="0.00_);[Red]\(0.00\)"/>
    <numFmt numFmtId="187" formatCode="#,##0.000_ "/>
  </numFmts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vertAlign val="subscript"/>
      <sz val="11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b/>
      <sz val="14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0" xfId="0" applyFill="1" applyAlignment="1">
      <alignment horizontal="right"/>
    </xf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/>
    </xf>
    <xf numFmtId="49" fontId="0" fillId="2" borderId="0" xfId="0" applyNumberFormat="1" applyFill="1" applyAlignment="1">
      <alignment horizontal="center"/>
    </xf>
    <xf numFmtId="0" fontId="0" fillId="2" borderId="5" xfId="0" applyFill="1" applyBorder="1" applyAlignment="1">
      <alignment horizontal="center" vertical="center"/>
    </xf>
    <xf numFmtId="0" fontId="0" fillId="3" borderId="0" xfId="0" applyFill="1"/>
    <xf numFmtId="0" fontId="9" fillId="0" borderId="0" xfId="0" applyFont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6" fillId="3" borderId="12" xfId="0" applyFont="1" applyFill="1" applyBorder="1"/>
    <xf numFmtId="0" fontId="0" fillId="3" borderId="12" xfId="0" applyFill="1" applyBorder="1"/>
    <xf numFmtId="0" fontId="7" fillId="0" borderId="8" xfId="0" applyFont="1" applyBorder="1"/>
    <xf numFmtId="0" fontId="0" fillId="0" borderId="13" xfId="0" applyBorder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horizontal="center"/>
      <protection locked="0"/>
    </xf>
    <xf numFmtId="0" fontId="0" fillId="0" borderId="8" xfId="0" applyBorder="1" applyAlignment="1">
      <alignment horizontal="center"/>
    </xf>
    <xf numFmtId="0" fontId="6" fillId="0" borderId="8" xfId="0" applyFont="1" applyBorder="1"/>
    <xf numFmtId="0" fontId="0" fillId="0" borderId="0" xfId="0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5" fillId="0" borderId="15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5" fillId="0" borderId="15" xfId="0" applyFont="1" applyBorder="1"/>
    <xf numFmtId="0" fontId="0" fillId="0" borderId="0" xfId="0" applyAlignment="1">
      <alignment horizontal="center"/>
    </xf>
    <xf numFmtId="0" fontId="10" fillId="0" borderId="0" xfId="0" applyFont="1" applyAlignment="1">
      <alignment horizontal="right"/>
    </xf>
    <xf numFmtId="177" fontId="0" fillId="3" borderId="14" xfId="0" applyNumberFormat="1" applyFill="1" applyBorder="1"/>
    <xf numFmtId="0" fontId="0" fillId="0" borderId="10" xfId="0" applyBorder="1"/>
    <xf numFmtId="0" fontId="0" fillId="0" borderId="0" xfId="0" applyAlignment="1">
      <alignment horizontal="left" indent="2"/>
    </xf>
    <xf numFmtId="0" fontId="0" fillId="0" borderId="12" xfId="0" applyBorder="1"/>
    <xf numFmtId="0" fontId="0" fillId="0" borderId="22" xfId="0" applyBorder="1"/>
    <xf numFmtId="0" fontId="0" fillId="0" borderId="23" xfId="0" applyBorder="1"/>
    <xf numFmtId="0" fontId="0" fillId="2" borderId="8" xfId="0" applyFill="1" applyBorder="1" applyAlignment="1">
      <alignment horizontal="center"/>
    </xf>
    <xf numFmtId="2" fontId="0" fillId="3" borderId="8" xfId="0" applyNumberFormat="1" applyFill="1" applyBorder="1"/>
    <xf numFmtId="176" fontId="0" fillId="0" borderId="13" xfId="0" applyNumberFormat="1" applyBorder="1"/>
    <xf numFmtId="0" fontId="0" fillId="0" borderId="14" xfId="0" applyBorder="1"/>
    <xf numFmtId="177" fontId="0" fillId="0" borderId="8" xfId="0" applyNumberFormat="1" applyBorder="1"/>
    <xf numFmtId="0" fontId="0" fillId="0" borderId="0" xfId="0" applyAlignment="1">
      <alignment vertical="center"/>
    </xf>
    <xf numFmtId="0" fontId="15" fillId="0" borderId="0" xfId="0" applyFont="1" applyAlignment="1">
      <alignment horizontal="center"/>
    </xf>
    <xf numFmtId="0" fontId="15" fillId="0" borderId="16" xfId="0" applyFont="1" applyBorder="1" applyAlignment="1">
      <alignment horizontal="center"/>
    </xf>
    <xf numFmtId="0" fontId="0" fillId="0" borderId="0" xfId="0" applyAlignment="1">
      <alignment vertical="top"/>
    </xf>
    <xf numFmtId="0" fontId="0" fillId="3" borderId="8" xfId="0" applyFill="1" applyBorder="1" applyAlignment="1">
      <alignment horizontal="center"/>
    </xf>
    <xf numFmtId="178" fontId="0" fillId="0" borderId="0" xfId="0" applyNumberFormat="1" applyAlignment="1">
      <alignment horizontal="right"/>
    </xf>
    <xf numFmtId="179" fontId="0" fillId="0" borderId="0" xfId="0" applyNumberFormat="1"/>
    <xf numFmtId="180" fontId="6" fillId="3" borderId="8" xfId="0" applyNumberFormat="1" applyFont="1" applyFill="1" applyBorder="1"/>
    <xf numFmtId="49" fontId="2" fillId="3" borderId="8" xfId="0" applyNumberFormat="1" applyFont="1" applyFill="1" applyBorder="1" applyAlignment="1">
      <alignment horizontal="center" vertical="center"/>
    </xf>
    <xf numFmtId="181" fontId="6" fillId="3" borderId="12" xfId="0" applyNumberFormat="1" applyFont="1" applyFill="1" applyBorder="1"/>
    <xf numFmtId="0" fontId="0" fillId="0" borderId="24" xfId="0" applyBorder="1"/>
    <xf numFmtId="0" fontId="0" fillId="0" borderId="25" xfId="0" applyBorder="1"/>
    <xf numFmtId="0" fontId="6" fillId="3" borderId="8" xfId="0" applyFont="1" applyFill="1" applyBorder="1"/>
    <xf numFmtId="176" fontId="0" fillId="0" borderId="8" xfId="0" applyNumberFormat="1" applyBorder="1"/>
    <xf numFmtId="182" fontId="0" fillId="0" borderId="8" xfId="0" applyNumberFormat="1" applyBorder="1" applyAlignment="1">
      <alignment horizontal="right"/>
    </xf>
    <xf numFmtId="183" fontId="0" fillId="0" borderId="8" xfId="0" applyNumberFormat="1" applyBorder="1"/>
    <xf numFmtId="184" fontId="0" fillId="0" borderId="8" xfId="0" applyNumberFormat="1" applyBorder="1"/>
    <xf numFmtId="0" fontId="0" fillId="0" borderId="3" xfId="0" applyBorder="1"/>
    <xf numFmtId="0" fontId="7" fillId="2" borderId="0" xfId="0" applyFont="1" applyFill="1" applyAlignment="1">
      <alignment vertical="center" wrapText="1"/>
    </xf>
    <xf numFmtId="182" fontId="0" fillId="3" borderId="14" xfId="0" applyNumberFormat="1" applyFill="1" applyBorder="1" applyProtection="1">
      <protection locked="0"/>
    </xf>
    <xf numFmtId="0" fontId="0" fillId="2" borderId="0" xfId="0" applyFill="1" applyAlignment="1">
      <alignment horizontal="left"/>
    </xf>
    <xf numFmtId="0" fontId="0" fillId="0" borderId="5" xfId="0" applyBorder="1" applyAlignment="1">
      <alignment horizontal="right"/>
    </xf>
    <xf numFmtId="0" fontId="3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182" fontId="0" fillId="0" borderId="26" xfId="0" applyNumberFormat="1" applyBorder="1" applyProtection="1">
      <protection locked="0"/>
    </xf>
    <xf numFmtId="182" fontId="0" fillId="2" borderId="0" xfId="0" applyNumberFormat="1" applyFill="1" applyAlignment="1">
      <alignment horizontal="center"/>
    </xf>
    <xf numFmtId="0" fontId="0" fillId="0" borderId="4" xfId="0" applyBorder="1" applyAlignment="1">
      <alignment horizontal="left" indent="1"/>
    </xf>
    <xf numFmtId="0" fontId="0" fillId="0" borderId="2" xfId="0" applyBorder="1" applyAlignment="1">
      <alignment horizontal="left" indent="1"/>
    </xf>
    <xf numFmtId="0" fontId="3" fillId="0" borderId="0" xfId="0" applyFont="1" applyAlignment="1">
      <alignment horizontal="center"/>
    </xf>
    <xf numFmtId="0" fontId="0" fillId="2" borderId="0" xfId="0" applyFill="1" applyAlignment="1">
      <alignment horizontal="center" vertical="top"/>
    </xf>
    <xf numFmtId="182" fontId="0" fillId="2" borderId="0" xfId="0" applyNumberFormat="1" applyFill="1" applyAlignment="1">
      <alignment horizontal="center" vertical="top"/>
    </xf>
    <xf numFmtId="0" fontId="0" fillId="2" borderId="0" xfId="0" applyFill="1" applyAlignment="1">
      <alignment vertical="center"/>
    </xf>
    <xf numFmtId="0" fontId="0" fillId="2" borderId="14" xfId="0" applyFill="1" applyBorder="1" applyAlignment="1">
      <alignment vertical="center"/>
    </xf>
    <xf numFmtId="0" fontId="0" fillId="2" borderId="5" xfId="0" applyFill="1" applyBorder="1"/>
    <xf numFmtId="0" fontId="17" fillId="2" borderId="0" xfId="0" applyFont="1" applyFill="1"/>
    <xf numFmtId="0" fontId="14" fillId="2" borderId="0" xfId="0" applyFont="1" applyFill="1" applyAlignment="1">
      <alignment horizontal="left" vertical="center"/>
    </xf>
    <xf numFmtId="0" fontId="14" fillId="2" borderId="0" xfId="0" applyFont="1" applyFill="1" applyAlignment="1">
      <alignment vertical="center"/>
    </xf>
    <xf numFmtId="0" fontId="8" fillId="2" borderId="0" xfId="0" applyFont="1" applyFill="1"/>
    <xf numFmtId="0" fontId="8" fillId="0" borderId="0" xfId="0" applyFont="1"/>
    <xf numFmtId="0" fontId="0" fillId="2" borderId="5" xfId="0" applyFill="1" applyBorder="1" applyAlignment="1">
      <alignment horizontal="left"/>
    </xf>
    <xf numFmtId="186" fontId="0" fillId="2" borderId="1" xfId="0" applyNumberFormat="1" applyFill="1" applyBorder="1" applyAlignment="1">
      <alignment horizontal="left" vertical="top"/>
    </xf>
    <xf numFmtId="0" fontId="0" fillId="2" borderId="5" xfId="0" applyFill="1" applyBorder="1" applyAlignment="1">
      <alignment horizontal="right"/>
    </xf>
    <xf numFmtId="186" fontId="0" fillId="2" borderId="1" xfId="0" applyNumberFormat="1" applyFill="1" applyBorder="1" applyAlignment="1">
      <alignment horizontal="right" vertical="top"/>
    </xf>
    <xf numFmtId="0" fontId="0" fillId="2" borderId="0" xfId="0" applyFill="1" applyAlignment="1">
      <alignment vertical="top"/>
    </xf>
    <xf numFmtId="0" fontId="0" fillId="2" borderId="1" xfId="0" applyFill="1" applyBorder="1" applyAlignment="1">
      <alignment horizontal="center" vertical="top"/>
    </xf>
    <xf numFmtId="0" fontId="0" fillId="2" borderId="0" xfId="0" applyFill="1" applyAlignment="1">
      <alignment horizontal="center"/>
    </xf>
    <xf numFmtId="0" fontId="14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0" fillId="5" borderId="14" xfId="0" applyFill="1" applyBorder="1"/>
    <xf numFmtId="2" fontId="0" fillId="3" borderId="14" xfId="0" applyNumberFormat="1" applyFill="1" applyBorder="1" applyProtection="1">
      <protection locked="0"/>
    </xf>
    <xf numFmtId="182" fontId="0" fillId="6" borderId="15" xfId="0" applyNumberFormat="1" applyFill="1" applyBorder="1" applyProtection="1">
      <protection locked="0"/>
    </xf>
    <xf numFmtId="182" fontId="0" fillId="6" borderId="5" xfId="0" applyNumberFormat="1" applyFill="1" applyBorder="1" applyProtection="1">
      <protection locked="0"/>
    </xf>
    <xf numFmtId="0" fontId="0" fillId="0" borderId="0" xfId="0" applyAlignment="1">
      <alignment horizontal="center" vertical="center" wrapText="1"/>
    </xf>
    <xf numFmtId="0" fontId="0" fillId="8" borderId="8" xfId="0" applyFill="1" applyBorder="1" applyAlignment="1">
      <alignment horizontal="center" vertical="center" wrapText="1"/>
    </xf>
    <xf numFmtId="0" fontId="0" fillId="9" borderId="8" xfId="0" applyFill="1" applyBorder="1" applyAlignment="1">
      <alignment horizontal="center" vertical="center" wrapText="1"/>
    </xf>
    <xf numFmtId="0" fontId="0" fillId="9" borderId="8" xfId="0" applyFill="1" applyBorder="1" applyAlignment="1">
      <alignment wrapText="1"/>
    </xf>
    <xf numFmtId="0" fontId="20" fillId="7" borderId="18" xfId="0" applyFont="1" applyFill="1" applyBorder="1" applyAlignment="1">
      <alignment vertical="center"/>
    </xf>
    <xf numFmtId="0" fontId="20" fillId="7" borderId="20" xfId="0" applyFont="1" applyFill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9" borderId="8" xfId="0" applyFill="1" applyBorder="1" applyAlignment="1">
      <alignment vertical="center"/>
    </xf>
    <xf numFmtId="0" fontId="19" fillId="0" borderId="8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0" fillId="0" borderId="8" xfId="0" applyBorder="1" applyAlignment="1">
      <alignment horizontal="center" vertical="center" wrapText="1"/>
    </xf>
    <xf numFmtId="176" fontId="0" fillId="3" borderId="14" xfId="0" applyNumberFormat="1" applyFill="1" applyBorder="1" applyProtection="1">
      <protection locked="0"/>
    </xf>
    <xf numFmtId="0" fontId="7" fillId="2" borderId="0" xfId="0" applyFont="1" applyFill="1"/>
    <xf numFmtId="0" fontId="20" fillId="0" borderId="20" xfId="0" applyFont="1" applyBorder="1" applyAlignment="1">
      <alignment vertical="center"/>
    </xf>
    <xf numFmtId="0" fontId="20" fillId="0" borderId="19" xfId="0" applyFont="1" applyBorder="1" applyAlignment="1">
      <alignment vertical="center"/>
    </xf>
    <xf numFmtId="0" fontId="0" fillId="2" borderId="1" xfId="0" applyFill="1" applyBorder="1" applyAlignment="1">
      <alignment horizontal="center"/>
    </xf>
    <xf numFmtId="0" fontId="11" fillId="2" borderId="1" xfId="0" applyFont="1" applyFill="1" applyBorder="1" applyAlignment="1">
      <alignment wrapText="1"/>
    </xf>
    <xf numFmtId="0" fontId="11" fillId="2" borderId="17" xfId="0" applyFont="1" applyFill="1" applyBorder="1" applyAlignment="1">
      <alignment wrapText="1"/>
    </xf>
    <xf numFmtId="0" fontId="11" fillId="2" borderId="0" xfId="0" applyFont="1" applyFill="1" applyAlignment="1">
      <alignment wrapText="1"/>
    </xf>
    <xf numFmtId="0" fontId="11" fillId="2" borderId="3" xfId="0" applyFont="1" applyFill="1" applyBorder="1" applyAlignment="1">
      <alignment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0" fillId="0" borderId="0" xfId="0" applyAlignment="1">
      <alignment horizontal="right" vertical="center" indent="1"/>
    </xf>
    <xf numFmtId="0" fontId="15" fillId="0" borderId="0" xfId="0" applyFont="1" applyAlignment="1">
      <alignment horizontal="right" vertical="center" inden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0" fillId="0" borderId="15" xfId="0" applyBorder="1" applyAlignment="1">
      <alignment horizontal="center" vertical="top"/>
    </xf>
    <xf numFmtId="0" fontId="15" fillId="0" borderId="0" xfId="0" applyFont="1" applyAlignment="1">
      <alignment horizontal="left" vertical="center"/>
    </xf>
    <xf numFmtId="2" fontId="0" fillId="0" borderId="0" xfId="0" applyNumberFormat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187" fontId="14" fillId="0" borderId="7" xfId="0" applyNumberFormat="1" applyFont="1" applyBorder="1" applyAlignment="1">
      <alignment horizontal="center" vertical="center" wrapText="1"/>
    </xf>
    <xf numFmtId="187" fontId="14" fillId="0" borderId="21" xfId="0" applyNumberFormat="1" applyFont="1" applyBorder="1" applyAlignment="1">
      <alignment horizontal="center" vertical="center" wrapText="1"/>
    </xf>
    <xf numFmtId="0" fontId="18" fillId="2" borderId="0" xfId="0" applyFont="1" applyFill="1" applyAlignment="1">
      <alignment horizont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center" vertical="top"/>
    </xf>
    <xf numFmtId="0" fontId="0" fillId="2" borderId="0" xfId="0" applyFill="1" applyAlignment="1">
      <alignment horizontal="center"/>
    </xf>
    <xf numFmtId="0" fontId="0" fillId="2" borderId="5" xfId="0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2" borderId="0" xfId="0" applyFill="1" applyAlignment="1">
      <alignment horizontal="left" vertical="top" wrapText="1" indent="1"/>
    </xf>
    <xf numFmtId="0" fontId="0" fillId="2" borderId="3" xfId="0" applyFill="1" applyBorder="1" applyAlignment="1">
      <alignment horizontal="left" vertical="top" wrapText="1" indent="1"/>
    </xf>
    <xf numFmtId="0" fontId="0" fillId="2" borderId="2" xfId="0" applyFill="1" applyBorder="1" applyAlignment="1">
      <alignment horizontal="left" indent="1"/>
    </xf>
    <xf numFmtId="0" fontId="0" fillId="2" borderId="0" xfId="0" applyFill="1" applyAlignment="1">
      <alignment horizontal="left" indent="1"/>
    </xf>
    <xf numFmtId="0" fontId="0" fillId="2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5" xfId="0" applyFont="1" applyBorder="1" applyAlignment="1">
      <alignment horizontal="center"/>
    </xf>
    <xf numFmtId="176" fontId="0" fillId="2" borderId="0" xfId="0" applyNumberFormat="1" applyFill="1" applyAlignment="1">
      <alignment horizontal="center" vertical="center"/>
    </xf>
    <xf numFmtId="0" fontId="0" fillId="2" borderId="18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0" borderId="20" xfId="0" applyBorder="1"/>
    <xf numFmtId="0" fontId="0" fillId="0" borderId="19" xfId="0" applyBorder="1"/>
    <xf numFmtId="0" fontId="0" fillId="4" borderId="18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20" fillId="7" borderId="8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5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185" fontId="14" fillId="0" borderId="7" xfId="0" applyNumberFormat="1" applyFont="1" applyBorder="1" applyAlignment="1">
      <alignment horizontal="center" vertical="center" wrapText="1"/>
    </xf>
    <xf numFmtId="185" fontId="14" fillId="0" borderId="21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wrapText="1"/>
    </xf>
    <xf numFmtId="0" fontId="11" fillId="2" borderId="17" xfId="0" applyFont="1" applyFill="1" applyBorder="1" applyAlignment="1">
      <alignment horizontal="left" wrapText="1"/>
    </xf>
    <xf numFmtId="0" fontId="11" fillId="2" borderId="0" xfId="0" applyFont="1" applyFill="1" applyAlignment="1">
      <alignment horizontal="left" wrapText="1"/>
    </xf>
    <xf numFmtId="0" fontId="11" fillId="2" borderId="3" xfId="0" applyFont="1" applyFill="1" applyBorder="1" applyAlignment="1">
      <alignment horizontal="left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609600</xdr:colOff>
      <xdr:row>27</xdr:row>
      <xdr:rowOff>19050</xdr:rowOff>
    </xdr:from>
    <xdr:to>
      <xdr:col>3</xdr:col>
      <xdr:colOff>19050</xdr:colOff>
      <xdr:row>29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V="1">
          <a:off x="1247775" y="4772025"/>
          <a:ext cx="95250" cy="32385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27</xdr:row>
      <xdr:rowOff>19050</xdr:rowOff>
    </xdr:from>
    <xdr:to>
      <xdr:col>10</xdr:col>
      <xdr:colOff>57150</xdr:colOff>
      <xdr:row>27</xdr:row>
      <xdr:rowOff>19050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1352550" y="4772025"/>
          <a:ext cx="372427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552450</xdr:colOff>
      <xdr:row>28</xdr:row>
      <xdr:rowOff>114300</xdr:rowOff>
    </xdr:from>
    <xdr:to>
      <xdr:col>2</xdr:col>
      <xdr:colOff>600075</xdr:colOff>
      <xdr:row>29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>
          <a:off x="1190625" y="5038725"/>
          <a:ext cx="47625" cy="5715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76201</xdr:colOff>
      <xdr:row>42</xdr:row>
      <xdr:rowOff>19050</xdr:rowOff>
    </xdr:from>
    <xdr:to>
      <xdr:col>1</xdr:col>
      <xdr:colOff>19051</xdr:colOff>
      <xdr:row>47</xdr:row>
      <xdr:rowOff>114300</xdr:rowOff>
    </xdr:to>
    <xdr:sp macro="" textlink="">
      <xdr:nvSpPr>
        <xdr:cNvPr id="8" name="左大かっこ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76201" y="7429500"/>
          <a:ext cx="76200" cy="952500"/>
        </a:xfrm>
        <a:prstGeom prst="leftBracket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oneCell">
    <xdr:from>
      <xdr:col>2</xdr:col>
      <xdr:colOff>571501</xdr:colOff>
      <xdr:row>49</xdr:row>
      <xdr:rowOff>140949</xdr:rowOff>
    </xdr:from>
    <xdr:to>
      <xdr:col>5</xdr:col>
      <xdr:colOff>554356</xdr:colOff>
      <xdr:row>52</xdr:row>
      <xdr:rowOff>66604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9676" y="8751549"/>
          <a:ext cx="1657350" cy="440005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609600</xdr:colOff>
      <xdr:row>26</xdr:row>
      <xdr:rowOff>19050</xdr:rowOff>
    </xdr:from>
    <xdr:to>
      <xdr:col>3</xdr:col>
      <xdr:colOff>19050</xdr:colOff>
      <xdr:row>28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 noChangeShapeType="1"/>
        </xdr:cNvSpPr>
      </xdr:nvSpPr>
      <xdr:spPr bwMode="auto">
        <a:xfrm flipV="1">
          <a:off x="1247775" y="4600575"/>
          <a:ext cx="95250" cy="32385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26</xdr:row>
      <xdr:rowOff>19050</xdr:rowOff>
    </xdr:from>
    <xdr:to>
      <xdr:col>10</xdr:col>
      <xdr:colOff>57150</xdr:colOff>
      <xdr:row>26</xdr:row>
      <xdr:rowOff>19050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 bwMode="auto">
        <a:xfrm>
          <a:off x="1352550" y="4600575"/>
          <a:ext cx="372427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552450</xdr:colOff>
      <xdr:row>27</xdr:row>
      <xdr:rowOff>114300</xdr:rowOff>
    </xdr:from>
    <xdr:to>
      <xdr:col>2</xdr:col>
      <xdr:colOff>600075</xdr:colOff>
      <xdr:row>28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ShapeType="1"/>
        </xdr:cNvSpPr>
      </xdr:nvSpPr>
      <xdr:spPr bwMode="auto">
        <a:xfrm>
          <a:off x="1190625" y="4867275"/>
          <a:ext cx="47625" cy="5715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190500</xdr:colOff>
      <xdr:row>27</xdr:row>
      <xdr:rowOff>19050</xdr:rowOff>
    </xdr:from>
    <xdr:to>
      <xdr:col>23</xdr:col>
      <xdr:colOff>542925</xdr:colOff>
      <xdr:row>34</xdr:row>
      <xdr:rowOff>123825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7050" y="4772025"/>
          <a:ext cx="843915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190500</xdr:colOff>
      <xdr:row>35</xdr:row>
      <xdr:rowOff>19050</xdr:rowOff>
    </xdr:from>
    <xdr:to>
      <xdr:col>21</xdr:col>
      <xdr:colOff>390525</xdr:colOff>
      <xdr:row>46</xdr:row>
      <xdr:rowOff>9525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7050" y="6191250"/>
          <a:ext cx="6867525" cy="1971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104775</xdr:colOff>
      <xdr:row>48</xdr:row>
      <xdr:rowOff>66675</xdr:rowOff>
    </xdr:from>
    <xdr:to>
      <xdr:col>9</xdr:col>
      <xdr:colOff>561975</xdr:colOff>
      <xdr:row>51</xdr:row>
      <xdr:rowOff>28575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0" y="8562975"/>
          <a:ext cx="2962275" cy="476250"/>
        </a:xfrm>
        <a:prstGeom prst="rect">
          <a:avLst/>
        </a:prstGeom>
        <a:noFill/>
        <a:ln w="9525">
          <a:solidFill>
            <a:srgbClr val="948A5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76201</xdr:colOff>
      <xdr:row>41</xdr:row>
      <xdr:rowOff>19050</xdr:rowOff>
    </xdr:from>
    <xdr:to>
      <xdr:col>1</xdr:col>
      <xdr:colOff>19051</xdr:colOff>
      <xdr:row>46</xdr:row>
      <xdr:rowOff>114300</xdr:rowOff>
    </xdr:to>
    <xdr:sp macro="" textlink="">
      <xdr:nvSpPr>
        <xdr:cNvPr id="8" name="左大かっこ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/>
      </xdr:nvSpPr>
      <xdr:spPr>
        <a:xfrm>
          <a:off x="76201" y="7315200"/>
          <a:ext cx="76200" cy="952500"/>
        </a:xfrm>
        <a:prstGeom prst="leftBracket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O17"/>
  <sheetViews>
    <sheetView showGridLines="0" view="pageBreakPreview" topLeftCell="A13" zoomScaleNormal="100" zoomScaleSheetLayoutView="100" workbookViewId="0">
      <selection activeCell="B17" sqref="B17:D17"/>
    </sheetView>
  </sheetViews>
  <sheetFormatPr defaultRowHeight="23.25" customHeight="1" x14ac:dyDescent="0.2"/>
  <cols>
    <col min="1" max="1" width="8.6640625" customWidth="1"/>
    <col min="2" max="2" width="3.6640625" customWidth="1"/>
    <col min="3" max="3" width="6.6640625" customWidth="1"/>
    <col min="4" max="4" width="3.6640625" customWidth="1"/>
    <col min="5" max="5" width="8.6640625" customWidth="1"/>
    <col min="6" max="6" width="3.6640625" customWidth="1"/>
    <col min="7" max="7" width="6.6640625" customWidth="1"/>
    <col min="8" max="8" width="3.6640625" customWidth="1"/>
    <col min="9" max="9" width="8.6640625" customWidth="1"/>
    <col min="10" max="10" width="3.6640625" customWidth="1"/>
    <col min="11" max="11" width="6.6640625" customWidth="1"/>
    <col min="12" max="12" width="3.6640625" customWidth="1"/>
    <col min="13" max="13" width="8.6640625" customWidth="1"/>
    <col min="14" max="14" width="3.6640625" customWidth="1"/>
    <col min="15" max="15" width="6.6640625" customWidth="1"/>
  </cols>
  <sheetData>
    <row r="1" spans="1:15" ht="23.25" customHeight="1" x14ac:dyDescent="0.2">
      <c r="A1" s="129" t="s">
        <v>50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</row>
    <row r="3" spans="1:15" ht="23.25" customHeight="1" x14ac:dyDescent="0.2">
      <c r="A3" s="130" t="s">
        <v>51</v>
      </c>
      <c r="B3" s="131"/>
      <c r="C3" s="28"/>
    </row>
    <row r="4" spans="1:15" ht="23.25" customHeight="1" x14ac:dyDescent="0.2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15" ht="23.25" customHeight="1" x14ac:dyDescent="0.2">
      <c r="A5" s="125" t="s">
        <v>52</v>
      </c>
      <c r="B5" s="125"/>
      <c r="C5" s="125">
        <f>H11</f>
        <v>6260.3600000000006</v>
      </c>
      <c r="D5" s="125"/>
      <c r="E5" s="27" t="s">
        <v>53</v>
      </c>
      <c r="F5" s="31"/>
      <c r="G5" s="31"/>
      <c r="K5" s="29"/>
      <c r="L5" s="29"/>
      <c r="M5" s="29"/>
      <c r="N5" s="29"/>
      <c r="O5" s="29"/>
    </row>
    <row r="6" spans="1:15" ht="23.25" customHeight="1" x14ac:dyDescent="0.2">
      <c r="B6" s="29"/>
      <c r="C6" s="29"/>
      <c r="D6" s="29"/>
      <c r="E6" s="29"/>
      <c r="F6" s="32"/>
      <c r="G6" s="32"/>
      <c r="K6" s="29"/>
      <c r="L6" s="29"/>
      <c r="M6" s="29"/>
      <c r="N6" s="29"/>
      <c r="O6" s="29"/>
    </row>
    <row r="7" spans="1:15" ht="23.25" customHeight="1" x14ac:dyDescent="0.2">
      <c r="B7" s="29"/>
      <c r="C7" s="132" t="s">
        <v>54</v>
      </c>
      <c r="D7" s="132"/>
      <c r="E7" s="126" t="s">
        <v>55</v>
      </c>
      <c r="F7" s="126"/>
      <c r="G7" s="126"/>
      <c r="H7" s="127">
        <f>6+4880.27</f>
        <v>4886.2700000000004</v>
      </c>
      <c r="I7" s="127"/>
      <c r="J7" s="27" t="s">
        <v>53</v>
      </c>
      <c r="L7" s="125" t="s">
        <v>56</v>
      </c>
      <c r="M7" s="125"/>
      <c r="N7" s="125"/>
      <c r="O7" s="32">
        <v>0.65</v>
      </c>
    </row>
    <row r="8" spans="1:15" ht="23.25" customHeight="1" x14ac:dyDescent="0.2">
      <c r="E8" s="126" t="s">
        <v>57</v>
      </c>
      <c r="F8" s="126"/>
      <c r="G8" s="126"/>
      <c r="H8" s="127">
        <v>1138.6400000000001</v>
      </c>
      <c r="I8" s="127"/>
      <c r="J8" s="27" t="s">
        <v>53</v>
      </c>
      <c r="L8" s="125" t="s">
        <v>56</v>
      </c>
      <c r="M8" s="125"/>
      <c r="N8" s="125"/>
      <c r="O8" s="32">
        <v>0.85</v>
      </c>
    </row>
    <row r="9" spans="1:15" ht="23.25" customHeight="1" x14ac:dyDescent="0.2">
      <c r="D9" s="29"/>
      <c r="E9" s="126" t="s">
        <v>58</v>
      </c>
      <c r="F9" s="126"/>
      <c r="G9" s="126"/>
      <c r="H9" s="128">
        <v>0</v>
      </c>
      <c r="I9" s="128"/>
      <c r="J9" s="32" t="s">
        <v>53</v>
      </c>
      <c r="L9" s="125" t="s">
        <v>59</v>
      </c>
      <c r="M9" s="125"/>
      <c r="N9" s="125"/>
      <c r="O9" s="32">
        <v>0.2</v>
      </c>
    </row>
    <row r="10" spans="1:15" ht="23.25" customHeight="1" thickBot="1" x14ac:dyDescent="0.25">
      <c r="D10" s="29"/>
      <c r="E10" s="126" t="s">
        <v>82</v>
      </c>
      <c r="F10" s="126"/>
      <c r="G10" s="126"/>
      <c r="H10" s="128">
        <v>235.45</v>
      </c>
      <c r="I10" s="128"/>
      <c r="J10" s="32" t="s">
        <v>60</v>
      </c>
      <c r="L10" s="125" t="s">
        <v>61</v>
      </c>
      <c r="M10" s="125"/>
      <c r="N10" s="125"/>
      <c r="O10" s="32">
        <v>1</v>
      </c>
    </row>
    <row r="11" spans="1:15" ht="23.25" customHeight="1" x14ac:dyDescent="0.2">
      <c r="D11" s="29"/>
      <c r="E11" s="29"/>
      <c r="F11" s="136" t="s">
        <v>62</v>
      </c>
      <c r="G11" s="136"/>
      <c r="H11" s="136">
        <f>SUM(H7:I10)</f>
        <v>6260.3600000000006</v>
      </c>
      <c r="I11" s="136"/>
      <c r="J11" s="33" t="s">
        <v>63</v>
      </c>
      <c r="K11" s="136"/>
      <c r="L11" s="136"/>
      <c r="M11" s="33"/>
      <c r="N11" s="35"/>
      <c r="O11" s="35"/>
    </row>
    <row r="12" spans="1:15" ht="23.25" customHeight="1" x14ac:dyDescent="0.2"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</row>
    <row r="13" spans="1:15" ht="23.25" customHeight="1" x14ac:dyDescent="0.2">
      <c r="A13" s="134" t="s">
        <v>64</v>
      </c>
      <c r="B13" s="134"/>
      <c r="C13" s="134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</row>
    <row r="14" spans="1:15" ht="23.25" customHeight="1" x14ac:dyDescent="0.2">
      <c r="A14" s="30"/>
      <c r="B14" s="30"/>
      <c r="C14" s="30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</row>
    <row r="15" spans="1:15" ht="23.25" customHeight="1" thickBot="1" x14ac:dyDescent="0.25">
      <c r="A15" s="36">
        <f>$H$7</f>
        <v>4886.2700000000004</v>
      </c>
      <c r="B15" s="50" t="s">
        <v>65</v>
      </c>
      <c r="C15" s="50">
        <f>$O$7</f>
        <v>0.65</v>
      </c>
      <c r="D15" s="50" t="s">
        <v>66</v>
      </c>
      <c r="E15" s="50">
        <f>$H$8</f>
        <v>1138.6400000000001</v>
      </c>
      <c r="F15" s="50" t="s">
        <v>65</v>
      </c>
      <c r="G15" s="50">
        <f>$O$8</f>
        <v>0.85</v>
      </c>
      <c r="H15" s="50" t="s">
        <v>66</v>
      </c>
      <c r="I15" s="50">
        <f>$H$9</f>
        <v>0</v>
      </c>
      <c r="J15" s="50" t="s">
        <v>65</v>
      </c>
      <c r="K15" s="50">
        <f>$O$9</f>
        <v>0.2</v>
      </c>
      <c r="L15" s="51" t="s">
        <v>66</v>
      </c>
      <c r="M15" s="51">
        <f>$H$10</f>
        <v>235.45</v>
      </c>
      <c r="N15" s="51" t="s">
        <v>65</v>
      </c>
      <c r="O15" s="51">
        <f>$O$10</f>
        <v>1</v>
      </c>
    </row>
    <row r="16" spans="1:15" s="52" customFormat="1" ht="23.25" customHeight="1" x14ac:dyDescent="0.2">
      <c r="A16" s="133">
        <f>$C$5</f>
        <v>6260.3600000000006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</row>
    <row r="17" spans="1:4" s="49" customFormat="1" ht="23.25" customHeight="1" x14ac:dyDescent="0.2">
      <c r="A17" s="34" t="s">
        <v>67</v>
      </c>
      <c r="B17" s="135">
        <f>ROUND(($A$15*$C$15+$E$15*$G$15+$I$15*$K$15+$M$15*$O$15)/$A$16,2)</f>
        <v>0.7</v>
      </c>
      <c r="C17" s="135"/>
      <c r="D17" s="135"/>
    </row>
  </sheetData>
  <mergeCells count="23">
    <mergeCell ref="A16:O16"/>
    <mergeCell ref="A13:C13"/>
    <mergeCell ref="B17:D17"/>
    <mergeCell ref="H10:I10"/>
    <mergeCell ref="F11:G11"/>
    <mergeCell ref="H11:I11"/>
    <mergeCell ref="K11:L11"/>
    <mergeCell ref="L10:N10"/>
    <mergeCell ref="E10:G10"/>
    <mergeCell ref="A1:O1"/>
    <mergeCell ref="A3:B3"/>
    <mergeCell ref="A5:B5"/>
    <mergeCell ref="H7:I7"/>
    <mergeCell ref="L7:N7"/>
    <mergeCell ref="C5:D5"/>
    <mergeCell ref="C7:D7"/>
    <mergeCell ref="E7:G7"/>
    <mergeCell ref="L9:N9"/>
    <mergeCell ref="E8:G8"/>
    <mergeCell ref="E9:G9"/>
    <mergeCell ref="H8:I8"/>
    <mergeCell ref="H9:I9"/>
    <mergeCell ref="L8:N8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33CC33"/>
  </sheetPr>
  <dimension ref="A1:K25"/>
  <sheetViews>
    <sheetView showGridLines="0" view="pageBreakPreview" zoomScaleNormal="100" zoomScaleSheetLayoutView="100" workbookViewId="0">
      <selection activeCell="E6" sqref="E6"/>
    </sheetView>
  </sheetViews>
  <sheetFormatPr defaultColWidth="9" defaultRowHeight="13.2" x14ac:dyDescent="0.2"/>
  <cols>
    <col min="1" max="1" width="15.33203125" bestFit="1" customWidth="1"/>
    <col min="2" max="2" width="13.44140625" customWidth="1"/>
    <col min="3" max="3" width="16.88671875" customWidth="1"/>
    <col min="9" max="9" width="14.88671875" bestFit="1" customWidth="1"/>
  </cols>
  <sheetData>
    <row r="1" spans="1:11" ht="13.5" customHeight="1" x14ac:dyDescent="0.2">
      <c r="A1" s="57" t="s">
        <v>44</v>
      </c>
      <c r="B1" s="25" t="s">
        <v>83</v>
      </c>
      <c r="C1" s="44" t="s">
        <v>70</v>
      </c>
      <c r="D1" s="3"/>
    </row>
    <row r="2" spans="1:11" x14ac:dyDescent="0.2">
      <c r="A2" s="21" t="s">
        <v>168</v>
      </c>
      <c r="B2" s="36" t="s">
        <v>170</v>
      </c>
    </row>
    <row r="3" spans="1:11" ht="19.2" x14ac:dyDescent="0.25">
      <c r="A3" s="172" t="s">
        <v>32</v>
      </c>
      <c r="B3" s="172"/>
      <c r="C3" s="172"/>
      <c r="E3" s="37" t="s">
        <v>29</v>
      </c>
      <c r="F3" s="11"/>
      <c r="G3" t="s">
        <v>30</v>
      </c>
    </row>
    <row r="4" spans="1:11" ht="13.8" thickBot="1" x14ac:dyDescent="0.25">
      <c r="I4" s="14"/>
      <c r="J4" s="25" t="s">
        <v>41</v>
      </c>
      <c r="K4" s="25" t="s">
        <v>42</v>
      </c>
    </row>
    <row r="5" spans="1:11" ht="13.8" thickBot="1" x14ac:dyDescent="0.25">
      <c r="A5" s="15" t="s">
        <v>19</v>
      </c>
      <c r="B5" s="39">
        <f>F5/1000</f>
        <v>2.1700000000000001E-2</v>
      </c>
      <c r="C5" t="s">
        <v>84</v>
      </c>
      <c r="E5" s="21" t="s">
        <v>74</v>
      </c>
      <c r="F5" s="38">
        <v>21.7</v>
      </c>
      <c r="G5" t="s">
        <v>85</v>
      </c>
      <c r="I5" s="14" t="s">
        <v>44</v>
      </c>
      <c r="J5" s="14">
        <v>4050</v>
      </c>
      <c r="K5" s="14">
        <v>30</v>
      </c>
    </row>
    <row r="6" spans="1:11" x14ac:dyDescent="0.2">
      <c r="A6" s="16" t="s">
        <v>18</v>
      </c>
      <c r="B6" s="58">
        <v>0.01</v>
      </c>
      <c r="C6" s="40" t="s">
        <v>86</v>
      </c>
      <c r="F6" s="36" t="s">
        <v>87</v>
      </c>
      <c r="I6" s="14" t="s">
        <v>45</v>
      </c>
      <c r="J6" s="14">
        <v>4750</v>
      </c>
      <c r="K6" s="14">
        <v>35</v>
      </c>
    </row>
    <row r="7" spans="1:11" x14ac:dyDescent="0.2">
      <c r="A7" s="16" t="s">
        <v>16</v>
      </c>
      <c r="B7" s="18">
        <v>7.0680000000000007E-2</v>
      </c>
      <c r="C7" s="22"/>
      <c r="F7" s="21" t="s">
        <v>72</v>
      </c>
      <c r="I7" s="14" t="s">
        <v>46</v>
      </c>
      <c r="J7" s="14">
        <v>4275</v>
      </c>
      <c r="K7" s="14">
        <v>35</v>
      </c>
    </row>
    <row r="8" spans="1:11" x14ac:dyDescent="0.2">
      <c r="A8" s="16" t="s">
        <v>15</v>
      </c>
      <c r="B8" s="18">
        <v>0.9425</v>
      </c>
      <c r="F8" s="21" t="s">
        <v>88</v>
      </c>
    </row>
    <row r="9" spans="1:11" x14ac:dyDescent="0.2">
      <c r="A9" s="16" t="s">
        <v>17</v>
      </c>
      <c r="B9" s="41">
        <f>ROUND(B7/B8,4)</f>
        <v>7.4999999999999997E-2</v>
      </c>
    </row>
    <row r="10" spans="1:11" ht="13.8" thickBot="1" x14ac:dyDescent="0.25">
      <c r="A10" s="59" t="s">
        <v>20</v>
      </c>
      <c r="B10" s="60">
        <f>ROUND((23+(1/B6)+(0.00155/B5))*SQRT(B9*B5)/(1+(23+(0.00155/B5))*B6/SQRT(B9)),4)</f>
        <v>2.6947999999999999</v>
      </c>
      <c r="D10" t="s">
        <v>37</v>
      </c>
    </row>
    <row r="11" spans="1:11" ht="13.8" thickBot="1" x14ac:dyDescent="0.25">
      <c r="A11" s="59" t="s">
        <v>14</v>
      </c>
      <c r="B11" s="60">
        <f>ROUND(B7*B10,4)</f>
        <v>0.1905</v>
      </c>
      <c r="D11" s="14"/>
      <c r="E11" s="14" t="s">
        <v>33</v>
      </c>
      <c r="F11" s="14" t="s">
        <v>34</v>
      </c>
      <c r="G11" s="14" t="s">
        <v>31</v>
      </c>
    </row>
    <row r="12" spans="1:11" x14ac:dyDescent="0.2">
      <c r="D12" s="14" t="s">
        <v>35</v>
      </c>
      <c r="E12" s="14"/>
      <c r="F12" s="14"/>
      <c r="G12" s="26"/>
    </row>
    <row r="13" spans="1:11" x14ac:dyDescent="0.2">
      <c r="D13" s="14" t="s">
        <v>36</v>
      </c>
      <c r="E13" s="14">
        <f>POWER(E12,2/3)</f>
        <v>0</v>
      </c>
      <c r="F13" s="14">
        <f>POWER(F12/1000,1/2)</f>
        <v>0</v>
      </c>
      <c r="G13" s="14">
        <f>SQRT(G12)</f>
        <v>0</v>
      </c>
    </row>
    <row r="15" spans="1:11" ht="19.2" x14ac:dyDescent="0.25">
      <c r="A15" s="173" t="s">
        <v>28</v>
      </c>
      <c r="B15" s="173"/>
    </row>
    <row r="16" spans="1:11" x14ac:dyDescent="0.2">
      <c r="A16" s="14" t="s">
        <v>89</v>
      </c>
      <c r="B16" s="45">
        <v>11.52</v>
      </c>
      <c r="C16" t="s">
        <v>49</v>
      </c>
    </row>
    <row r="17" spans="1:3" x14ac:dyDescent="0.2">
      <c r="A17" s="14" t="s">
        <v>22</v>
      </c>
      <c r="B17" s="14">
        <v>7</v>
      </c>
      <c r="C17" t="s">
        <v>79</v>
      </c>
    </row>
    <row r="18" spans="1:3" x14ac:dyDescent="0.2">
      <c r="A18" s="19" t="s">
        <v>23</v>
      </c>
      <c r="B18" s="61">
        <v>0.38059999999999999</v>
      </c>
    </row>
    <row r="19" spans="1:3" x14ac:dyDescent="0.2">
      <c r="A19" s="14" t="s">
        <v>24</v>
      </c>
      <c r="B19" s="45">
        <f>流出係数計算表①!B17</f>
        <v>0.7</v>
      </c>
    </row>
    <row r="20" spans="1:3" x14ac:dyDescent="0.2">
      <c r="A20" s="14" t="s">
        <v>90</v>
      </c>
      <c r="B20" s="48">
        <f>ROUND((B16/$B10/60)+B17,1)</f>
        <v>7.1</v>
      </c>
      <c r="C20" t="s">
        <v>80</v>
      </c>
    </row>
    <row r="21" spans="1:3" x14ac:dyDescent="0.2">
      <c r="A21" s="14" t="s">
        <v>91</v>
      </c>
      <c r="B21" s="48">
        <f>IF(B20&lt;10,10,B20)</f>
        <v>10</v>
      </c>
      <c r="C21" t="s">
        <v>81</v>
      </c>
    </row>
    <row r="22" spans="1:3" x14ac:dyDescent="0.2">
      <c r="A22" s="14" t="s">
        <v>26</v>
      </c>
      <c r="B22" s="62">
        <f>LOOKUP(A1,I5:I7,J5:J7)/(B21+LOOKUP(A1,I5:I7,K5:K7))</f>
        <v>101.25</v>
      </c>
    </row>
    <row r="23" spans="1:3" ht="13.8" thickBot="1" x14ac:dyDescent="0.25">
      <c r="A23" s="59" t="s">
        <v>25</v>
      </c>
      <c r="B23" s="60">
        <f>ROUND(B19*B22*B18/360,4)</f>
        <v>7.4899999999999994E-2</v>
      </c>
    </row>
    <row r="25" spans="1:3" ht="19.2" x14ac:dyDescent="0.25">
      <c r="A25" s="12" t="s">
        <v>27</v>
      </c>
      <c r="B25" s="12" t="str">
        <f>IF(B11&gt;B23,"大丈夫だよ！","ダメだよ！再計算せよ！")</f>
        <v>大丈夫だよ！</v>
      </c>
    </row>
  </sheetData>
  <mergeCells count="2">
    <mergeCell ref="A3:C3"/>
    <mergeCell ref="A15:B15"/>
  </mergeCells>
  <phoneticPr fontId="1"/>
  <dataValidations disablePrompts="1" count="1">
    <dataValidation type="list" allowBlank="1" showInputMessage="1" showErrorMessage="1" sqref="A1" xr:uid="{00000000-0002-0000-0900-000000000000}">
      <formula1>$I$5:$I$7</formula1>
    </dataValidation>
  </dataValidations>
  <pageMargins left="0.75" right="0.75" top="1" bottom="1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A1:AV60"/>
  <sheetViews>
    <sheetView showGridLines="0" view="pageBreakPreview" topLeftCell="A30" zoomScaleNormal="100" zoomScaleSheetLayoutView="100" workbookViewId="0">
      <selection activeCell="F55" sqref="F55"/>
    </sheetView>
  </sheetViews>
  <sheetFormatPr defaultRowHeight="13.2" x14ac:dyDescent="0.2"/>
  <cols>
    <col min="1" max="1" width="1.77734375" customWidth="1"/>
    <col min="2" max="2" width="6.6640625" customWidth="1"/>
    <col min="3" max="3" width="9"/>
    <col min="4" max="4" width="7.44140625" bestFit="1" customWidth="1"/>
    <col min="5" max="5" width="5.33203125" customWidth="1"/>
    <col min="6" max="6" width="8.109375" customWidth="1"/>
    <col min="7" max="7" width="3.33203125" bestFit="1" customWidth="1"/>
    <col min="8" max="8" width="10" customWidth="1"/>
    <col min="9" max="9" width="6" customWidth="1"/>
    <col min="10" max="10" width="8.109375" customWidth="1"/>
    <col min="11" max="11" width="3.33203125" bestFit="1" customWidth="1"/>
    <col min="12" max="12" width="8.109375" bestFit="1" customWidth="1"/>
    <col min="13" max="13" width="3.88671875" customWidth="1"/>
    <col min="14" max="14" width="6.44140625" customWidth="1"/>
    <col min="15" max="15" width="7.33203125" customWidth="1"/>
    <col min="16" max="16" width="17.77734375" bestFit="1" customWidth="1"/>
    <col min="17" max="18" width="13" customWidth="1"/>
    <col min="19" max="19" width="5.6640625" customWidth="1"/>
    <col min="20" max="20" width="17.77734375" bestFit="1" customWidth="1"/>
    <col min="21" max="22" width="13" customWidth="1"/>
    <col min="23" max="23" width="5.6640625" customWidth="1"/>
    <col min="24" max="24" width="17.77734375" bestFit="1" customWidth="1"/>
    <col min="25" max="26" width="13" customWidth="1"/>
    <col min="27" max="27" width="5.6640625" customWidth="1"/>
    <col min="28" max="28" width="17.77734375" bestFit="1" customWidth="1"/>
    <col min="29" max="30" width="13" customWidth="1"/>
    <col min="31" max="31" width="5.6640625" customWidth="1"/>
    <col min="32" max="32" width="17.77734375" bestFit="1" customWidth="1"/>
    <col min="33" max="34" width="13" customWidth="1"/>
    <col min="35" max="37" width="9"/>
    <col min="38" max="38" width="14.88671875" bestFit="1" customWidth="1"/>
    <col min="39" max="40" width="9"/>
    <col min="41" max="41" width="3.109375" customWidth="1"/>
    <col min="42" max="42" width="14.88671875" bestFit="1" customWidth="1"/>
    <col min="43" max="44" width="9"/>
    <col min="45" max="45" width="3.109375" customWidth="1"/>
    <col min="46" max="46" width="14.88671875" bestFit="1" customWidth="1"/>
    <col min="47" max="256" width="9"/>
    <col min="257" max="257" width="1.77734375" customWidth="1"/>
    <col min="258" max="258" width="6.6640625" customWidth="1"/>
    <col min="259" max="259" width="9"/>
    <col min="260" max="260" width="7.44140625" bestFit="1" customWidth="1"/>
    <col min="261" max="261" width="5.33203125" customWidth="1"/>
    <col min="262" max="262" width="8.109375" customWidth="1"/>
    <col min="263" max="263" width="3.33203125" bestFit="1" customWidth="1"/>
    <col min="264" max="264" width="10" customWidth="1"/>
    <col min="265" max="265" width="6" customWidth="1"/>
    <col min="266" max="266" width="8.109375" customWidth="1"/>
    <col min="267" max="267" width="3.33203125" bestFit="1" customWidth="1"/>
    <col min="268" max="268" width="8.109375" bestFit="1" customWidth="1"/>
    <col min="269" max="269" width="3.88671875" customWidth="1"/>
    <col min="270" max="270" width="6.44140625" customWidth="1"/>
    <col min="271" max="271" width="7.33203125" customWidth="1"/>
    <col min="272" max="272" width="17.77734375" bestFit="1" customWidth="1"/>
    <col min="273" max="274" width="13" customWidth="1"/>
    <col min="275" max="512" width="9"/>
    <col min="513" max="513" width="1.77734375" customWidth="1"/>
    <col min="514" max="514" width="6.6640625" customWidth="1"/>
    <col min="515" max="515" width="9"/>
    <col min="516" max="516" width="7.44140625" bestFit="1" customWidth="1"/>
    <col min="517" max="517" width="5.33203125" customWidth="1"/>
    <col min="518" max="518" width="8.109375" customWidth="1"/>
    <col min="519" max="519" width="3.33203125" bestFit="1" customWidth="1"/>
    <col min="520" max="520" width="10" customWidth="1"/>
    <col min="521" max="521" width="6" customWidth="1"/>
    <col min="522" max="522" width="8.109375" customWidth="1"/>
    <col min="523" max="523" width="3.33203125" bestFit="1" customWidth="1"/>
    <col min="524" max="524" width="8.109375" bestFit="1" customWidth="1"/>
    <col min="525" max="525" width="3.88671875" customWidth="1"/>
    <col min="526" max="526" width="6.44140625" customWidth="1"/>
    <col min="527" max="527" width="7.33203125" customWidth="1"/>
    <col min="528" max="528" width="17.77734375" bestFit="1" customWidth="1"/>
    <col min="529" max="530" width="13" customWidth="1"/>
    <col min="531" max="768" width="9"/>
    <col min="769" max="769" width="1.77734375" customWidth="1"/>
    <col min="770" max="770" width="6.6640625" customWidth="1"/>
    <col min="771" max="771" width="9"/>
    <col min="772" max="772" width="7.44140625" bestFit="1" customWidth="1"/>
    <col min="773" max="773" width="5.33203125" customWidth="1"/>
    <col min="774" max="774" width="8.109375" customWidth="1"/>
    <col min="775" max="775" width="3.33203125" bestFit="1" customWidth="1"/>
    <col min="776" max="776" width="10" customWidth="1"/>
    <col min="777" max="777" width="6" customWidth="1"/>
    <col min="778" max="778" width="8.109375" customWidth="1"/>
    <col min="779" max="779" width="3.33203125" bestFit="1" customWidth="1"/>
    <col min="780" max="780" width="8.109375" bestFit="1" customWidth="1"/>
    <col min="781" max="781" width="3.88671875" customWidth="1"/>
    <col min="782" max="782" width="6.44140625" customWidth="1"/>
    <col min="783" max="783" width="7.33203125" customWidth="1"/>
    <col min="784" max="784" width="17.77734375" bestFit="1" customWidth="1"/>
    <col min="785" max="786" width="13" customWidth="1"/>
    <col min="787" max="1024" width="9"/>
    <col min="1025" max="1025" width="1.77734375" customWidth="1"/>
    <col min="1026" max="1026" width="6.6640625" customWidth="1"/>
    <col min="1027" max="1027" width="9"/>
    <col min="1028" max="1028" width="7.44140625" bestFit="1" customWidth="1"/>
    <col min="1029" max="1029" width="5.33203125" customWidth="1"/>
    <col min="1030" max="1030" width="8.109375" customWidth="1"/>
    <col min="1031" max="1031" width="3.33203125" bestFit="1" customWidth="1"/>
    <col min="1032" max="1032" width="10" customWidth="1"/>
    <col min="1033" max="1033" width="6" customWidth="1"/>
    <col min="1034" max="1034" width="8.109375" customWidth="1"/>
    <col min="1035" max="1035" width="3.33203125" bestFit="1" customWidth="1"/>
    <col min="1036" max="1036" width="8.109375" bestFit="1" customWidth="1"/>
    <col min="1037" max="1037" width="3.88671875" customWidth="1"/>
    <col min="1038" max="1038" width="6.44140625" customWidth="1"/>
    <col min="1039" max="1039" width="7.33203125" customWidth="1"/>
    <col min="1040" max="1040" width="17.77734375" bestFit="1" customWidth="1"/>
    <col min="1041" max="1042" width="13" customWidth="1"/>
    <col min="1043" max="1280" width="9"/>
    <col min="1281" max="1281" width="1.77734375" customWidth="1"/>
    <col min="1282" max="1282" width="6.6640625" customWidth="1"/>
    <col min="1283" max="1283" width="9"/>
    <col min="1284" max="1284" width="7.44140625" bestFit="1" customWidth="1"/>
    <col min="1285" max="1285" width="5.33203125" customWidth="1"/>
    <col min="1286" max="1286" width="8.109375" customWidth="1"/>
    <col min="1287" max="1287" width="3.33203125" bestFit="1" customWidth="1"/>
    <col min="1288" max="1288" width="10" customWidth="1"/>
    <col min="1289" max="1289" width="6" customWidth="1"/>
    <col min="1290" max="1290" width="8.109375" customWidth="1"/>
    <col min="1291" max="1291" width="3.33203125" bestFit="1" customWidth="1"/>
    <col min="1292" max="1292" width="8.109375" bestFit="1" customWidth="1"/>
    <col min="1293" max="1293" width="3.88671875" customWidth="1"/>
    <col min="1294" max="1294" width="6.44140625" customWidth="1"/>
    <col min="1295" max="1295" width="7.33203125" customWidth="1"/>
    <col min="1296" max="1296" width="17.77734375" bestFit="1" customWidth="1"/>
    <col min="1297" max="1298" width="13" customWidth="1"/>
    <col min="1299" max="1536" width="9"/>
    <col min="1537" max="1537" width="1.77734375" customWidth="1"/>
    <col min="1538" max="1538" width="6.6640625" customWidth="1"/>
    <col min="1539" max="1539" width="9"/>
    <col min="1540" max="1540" width="7.44140625" bestFit="1" customWidth="1"/>
    <col min="1541" max="1541" width="5.33203125" customWidth="1"/>
    <col min="1542" max="1542" width="8.109375" customWidth="1"/>
    <col min="1543" max="1543" width="3.33203125" bestFit="1" customWidth="1"/>
    <col min="1544" max="1544" width="10" customWidth="1"/>
    <col min="1545" max="1545" width="6" customWidth="1"/>
    <col min="1546" max="1546" width="8.109375" customWidth="1"/>
    <col min="1547" max="1547" width="3.33203125" bestFit="1" customWidth="1"/>
    <col min="1548" max="1548" width="8.109375" bestFit="1" customWidth="1"/>
    <col min="1549" max="1549" width="3.88671875" customWidth="1"/>
    <col min="1550" max="1550" width="6.44140625" customWidth="1"/>
    <col min="1551" max="1551" width="7.33203125" customWidth="1"/>
    <col min="1552" max="1552" width="17.77734375" bestFit="1" customWidth="1"/>
    <col min="1553" max="1554" width="13" customWidth="1"/>
    <col min="1555" max="1792" width="9"/>
    <col min="1793" max="1793" width="1.77734375" customWidth="1"/>
    <col min="1794" max="1794" width="6.6640625" customWidth="1"/>
    <col min="1795" max="1795" width="9"/>
    <col min="1796" max="1796" width="7.44140625" bestFit="1" customWidth="1"/>
    <col min="1797" max="1797" width="5.33203125" customWidth="1"/>
    <col min="1798" max="1798" width="8.109375" customWidth="1"/>
    <col min="1799" max="1799" width="3.33203125" bestFit="1" customWidth="1"/>
    <col min="1800" max="1800" width="10" customWidth="1"/>
    <col min="1801" max="1801" width="6" customWidth="1"/>
    <col min="1802" max="1802" width="8.109375" customWidth="1"/>
    <col min="1803" max="1803" width="3.33203125" bestFit="1" customWidth="1"/>
    <col min="1804" max="1804" width="8.109375" bestFit="1" customWidth="1"/>
    <col min="1805" max="1805" width="3.88671875" customWidth="1"/>
    <col min="1806" max="1806" width="6.44140625" customWidth="1"/>
    <col min="1807" max="1807" width="7.33203125" customWidth="1"/>
    <col min="1808" max="1808" width="17.77734375" bestFit="1" customWidth="1"/>
    <col min="1809" max="1810" width="13" customWidth="1"/>
    <col min="1811" max="2048" width="9"/>
    <col min="2049" max="2049" width="1.77734375" customWidth="1"/>
    <col min="2050" max="2050" width="6.6640625" customWidth="1"/>
    <col min="2051" max="2051" width="9"/>
    <col min="2052" max="2052" width="7.44140625" bestFit="1" customWidth="1"/>
    <col min="2053" max="2053" width="5.33203125" customWidth="1"/>
    <col min="2054" max="2054" width="8.109375" customWidth="1"/>
    <col min="2055" max="2055" width="3.33203125" bestFit="1" customWidth="1"/>
    <col min="2056" max="2056" width="10" customWidth="1"/>
    <col min="2057" max="2057" width="6" customWidth="1"/>
    <col min="2058" max="2058" width="8.109375" customWidth="1"/>
    <col min="2059" max="2059" width="3.33203125" bestFit="1" customWidth="1"/>
    <col min="2060" max="2060" width="8.109375" bestFit="1" customWidth="1"/>
    <col min="2061" max="2061" width="3.88671875" customWidth="1"/>
    <col min="2062" max="2062" width="6.44140625" customWidth="1"/>
    <col min="2063" max="2063" width="7.33203125" customWidth="1"/>
    <col min="2064" max="2064" width="17.77734375" bestFit="1" customWidth="1"/>
    <col min="2065" max="2066" width="13" customWidth="1"/>
    <col min="2067" max="2304" width="9"/>
    <col min="2305" max="2305" width="1.77734375" customWidth="1"/>
    <col min="2306" max="2306" width="6.6640625" customWidth="1"/>
    <col min="2307" max="2307" width="9"/>
    <col min="2308" max="2308" width="7.44140625" bestFit="1" customWidth="1"/>
    <col min="2309" max="2309" width="5.33203125" customWidth="1"/>
    <col min="2310" max="2310" width="8.109375" customWidth="1"/>
    <col min="2311" max="2311" width="3.33203125" bestFit="1" customWidth="1"/>
    <col min="2312" max="2312" width="10" customWidth="1"/>
    <col min="2313" max="2313" width="6" customWidth="1"/>
    <col min="2314" max="2314" width="8.109375" customWidth="1"/>
    <col min="2315" max="2315" width="3.33203125" bestFit="1" customWidth="1"/>
    <col min="2316" max="2316" width="8.109375" bestFit="1" customWidth="1"/>
    <col min="2317" max="2317" width="3.88671875" customWidth="1"/>
    <col min="2318" max="2318" width="6.44140625" customWidth="1"/>
    <col min="2319" max="2319" width="7.33203125" customWidth="1"/>
    <col min="2320" max="2320" width="17.77734375" bestFit="1" customWidth="1"/>
    <col min="2321" max="2322" width="13" customWidth="1"/>
    <col min="2323" max="2560" width="9"/>
    <col min="2561" max="2561" width="1.77734375" customWidth="1"/>
    <col min="2562" max="2562" width="6.6640625" customWidth="1"/>
    <col min="2563" max="2563" width="9"/>
    <col min="2564" max="2564" width="7.44140625" bestFit="1" customWidth="1"/>
    <col min="2565" max="2565" width="5.33203125" customWidth="1"/>
    <col min="2566" max="2566" width="8.109375" customWidth="1"/>
    <col min="2567" max="2567" width="3.33203125" bestFit="1" customWidth="1"/>
    <col min="2568" max="2568" width="10" customWidth="1"/>
    <col min="2569" max="2569" width="6" customWidth="1"/>
    <col min="2570" max="2570" width="8.109375" customWidth="1"/>
    <col min="2571" max="2571" width="3.33203125" bestFit="1" customWidth="1"/>
    <col min="2572" max="2572" width="8.109375" bestFit="1" customWidth="1"/>
    <col min="2573" max="2573" width="3.88671875" customWidth="1"/>
    <col min="2574" max="2574" width="6.44140625" customWidth="1"/>
    <col min="2575" max="2575" width="7.33203125" customWidth="1"/>
    <col min="2576" max="2576" width="17.77734375" bestFit="1" customWidth="1"/>
    <col min="2577" max="2578" width="13" customWidth="1"/>
    <col min="2579" max="2816" width="9"/>
    <col min="2817" max="2817" width="1.77734375" customWidth="1"/>
    <col min="2818" max="2818" width="6.6640625" customWidth="1"/>
    <col min="2819" max="2819" width="9"/>
    <col min="2820" max="2820" width="7.44140625" bestFit="1" customWidth="1"/>
    <col min="2821" max="2821" width="5.33203125" customWidth="1"/>
    <col min="2822" max="2822" width="8.109375" customWidth="1"/>
    <col min="2823" max="2823" width="3.33203125" bestFit="1" customWidth="1"/>
    <col min="2824" max="2824" width="10" customWidth="1"/>
    <col min="2825" max="2825" width="6" customWidth="1"/>
    <col min="2826" max="2826" width="8.109375" customWidth="1"/>
    <col min="2827" max="2827" width="3.33203125" bestFit="1" customWidth="1"/>
    <col min="2828" max="2828" width="8.109375" bestFit="1" customWidth="1"/>
    <col min="2829" max="2829" width="3.88671875" customWidth="1"/>
    <col min="2830" max="2830" width="6.44140625" customWidth="1"/>
    <col min="2831" max="2831" width="7.33203125" customWidth="1"/>
    <col min="2832" max="2832" width="17.77734375" bestFit="1" customWidth="1"/>
    <col min="2833" max="2834" width="13" customWidth="1"/>
    <col min="2835" max="3072" width="9"/>
    <col min="3073" max="3073" width="1.77734375" customWidth="1"/>
    <col min="3074" max="3074" width="6.6640625" customWidth="1"/>
    <col min="3075" max="3075" width="9"/>
    <col min="3076" max="3076" width="7.44140625" bestFit="1" customWidth="1"/>
    <col min="3077" max="3077" width="5.33203125" customWidth="1"/>
    <col min="3078" max="3078" width="8.109375" customWidth="1"/>
    <col min="3079" max="3079" width="3.33203125" bestFit="1" customWidth="1"/>
    <col min="3080" max="3080" width="10" customWidth="1"/>
    <col min="3081" max="3081" width="6" customWidth="1"/>
    <col min="3082" max="3082" width="8.109375" customWidth="1"/>
    <col min="3083" max="3083" width="3.33203125" bestFit="1" customWidth="1"/>
    <col min="3084" max="3084" width="8.109375" bestFit="1" customWidth="1"/>
    <col min="3085" max="3085" width="3.88671875" customWidth="1"/>
    <col min="3086" max="3086" width="6.44140625" customWidth="1"/>
    <col min="3087" max="3087" width="7.33203125" customWidth="1"/>
    <col min="3088" max="3088" width="17.77734375" bestFit="1" customWidth="1"/>
    <col min="3089" max="3090" width="13" customWidth="1"/>
    <col min="3091" max="3328" width="9"/>
    <col min="3329" max="3329" width="1.77734375" customWidth="1"/>
    <col min="3330" max="3330" width="6.6640625" customWidth="1"/>
    <col min="3331" max="3331" width="9"/>
    <col min="3332" max="3332" width="7.44140625" bestFit="1" customWidth="1"/>
    <col min="3333" max="3333" width="5.33203125" customWidth="1"/>
    <col min="3334" max="3334" width="8.109375" customWidth="1"/>
    <col min="3335" max="3335" width="3.33203125" bestFit="1" customWidth="1"/>
    <col min="3336" max="3336" width="10" customWidth="1"/>
    <col min="3337" max="3337" width="6" customWidth="1"/>
    <col min="3338" max="3338" width="8.109375" customWidth="1"/>
    <col min="3339" max="3339" width="3.33203125" bestFit="1" customWidth="1"/>
    <col min="3340" max="3340" width="8.109375" bestFit="1" customWidth="1"/>
    <col min="3341" max="3341" width="3.88671875" customWidth="1"/>
    <col min="3342" max="3342" width="6.44140625" customWidth="1"/>
    <col min="3343" max="3343" width="7.33203125" customWidth="1"/>
    <col min="3344" max="3344" width="17.77734375" bestFit="1" customWidth="1"/>
    <col min="3345" max="3346" width="13" customWidth="1"/>
    <col min="3347" max="3584" width="9"/>
    <col min="3585" max="3585" width="1.77734375" customWidth="1"/>
    <col min="3586" max="3586" width="6.6640625" customWidth="1"/>
    <col min="3587" max="3587" width="9"/>
    <col min="3588" max="3588" width="7.44140625" bestFit="1" customWidth="1"/>
    <col min="3589" max="3589" width="5.33203125" customWidth="1"/>
    <col min="3590" max="3590" width="8.109375" customWidth="1"/>
    <col min="3591" max="3591" width="3.33203125" bestFit="1" customWidth="1"/>
    <col min="3592" max="3592" width="10" customWidth="1"/>
    <col min="3593" max="3593" width="6" customWidth="1"/>
    <col min="3594" max="3594" width="8.109375" customWidth="1"/>
    <col min="3595" max="3595" width="3.33203125" bestFit="1" customWidth="1"/>
    <col min="3596" max="3596" width="8.109375" bestFit="1" customWidth="1"/>
    <col min="3597" max="3597" width="3.88671875" customWidth="1"/>
    <col min="3598" max="3598" width="6.44140625" customWidth="1"/>
    <col min="3599" max="3599" width="7.33203125" customWidth="1"/>
    <col min="3600" max="3600" width="17.77734375" bestFit="1" customWidth="1"/>
    <col min="3601" max="3602" width="13" customWidth="1"/>
    <col min="3603" max="3840" width="9"/>
    <col min="3841" max="3841" width="1.77734375" customWidth="1"/>
    <col min="3842" max="3842" width="6.6640625" customWidth="1"/>
    <col min="3843" max="3843" width="9"/>
    <col min="3844" max="3844" width="7.44140625" bestFit="1" customWidth="1"/>
    <col min="3845" max="3845" width="5.33203125" customWidth="1"/>
    <col min="3846" max="3846" width="8.109375" customWidth="1"/>
    <col min="3847" max="3847" width="3.33203125" bestFit="1" customWidth="1"/>
    <col min="3848" max="3848" width="10" customWidth="1"/>
    <col min="3849" max="3849" width="6" customWidth="1"/>
    <col min="3850" max="3850" width="8.109375" customWidth="1"/>
    <col min="3851" max="3851" width="3.33203125" bestFit="1" customWidth="1"/>
    <col min="3852" max="3852" width="8.109375" bestFit="1" customWidth="1"/>
    <col min="3853" max="3853" width="3.88671875" customWidth="1"/>
    <col min="3854" max="3854" width="6.44140625" customWidth="1"/>
    <col min="3855" max="3855" width="7.33203125" customWidth="1"/>
    <col min="3856" max="3856" width="17.77734375" bestFit="1" customWidth="1"/>
    <col min="3857" max="3858" width="13" customWidth="1"/>
    <col min="3859" max="4096" width="9"/>
    <col min="4097" max="4097" width="1.77734375" customWidth="1"/>
    <col min="4098" max="4098" width="6.6640625" customWidth="1"/>
    <col min="4099" max="4099" width="9"/>
    <col min="4100" max="4100" width="7.44140625" bestFit="1" customWidth="1"/>
    <col min="4101" max="4101" width="5.33203125" customWidth="1"/>
    <col min="4102" max="4102" width="8.109375" customWidth="1"/>
    <col min="4103" max="4103" width="3.33203125" bestFit="1" customWidth="1"/>
    <col min="4104" max="4104" width="10" customWidth="1"/>
    <col min="4105" max="4105" width="6" customWidth="1"/>
    <col min="4106" max="4106" width="8.109375" customWidth="1"/>
    <col min="4107" max="4107" width="3.33203125" bestFit="1" customWidth="1"/>
    <col min="4108" max="4108" width="8.109375" bestFit="1" customWidth="1"/>
    <col min="4109" max="4109" width="3.88671875" customWidth="1"/>
    <col min="4110" max="4110" width="6.44140625" customWidth="1"/>
    <col min="4111" max="4111" width="7.33203125" customWidth="1"/>
    <col min="4112" max="4112" width="17.77734375" bestFit="1" customWidth="1"/>
    <col min="4113" max="4114" width="13" customWidth="1"/>
    <col min="4115" max="4352" width="9"/>
    <col min="4353" max="4353" width="1.77734375" customWidth="1"/>
    <col min="4354" max="4354" width="6.6640625" customWidth="1"/>
    <col min="4355" max="4355" width="9"/>
    <col min="4356" max="4356" width="7.44140625" bestFit="1" customWidth="1"/>
    <col min="4357" max="4357" width="5.33203125" customWidth="1"/>
    <col min="4358" max="4358" width="8.109375" customWidth="1"/>
    <col min="4359" max="4359" width="3.33203125" bestFit="1" customWidth="1"/>
    <col min="4360" max="4360" width="10" customWidth="1"/>
    <col min="4361" max="4361" width="6" customWidth="1"/>
    <col min="4362" max="4362" width="8.109375" customWidth="1"/>
    <col min="4363" max="4363" width="3.33203125" bestFit="1" customWidth="1"/>
    <col min="4364" max="4364" width="8.109375" bestFit="1" customWidth="1"/>
    <col min="4365" max="4365" width="3.88671875" customWidth="1"/>
    <col min="4366" max="4366" width="6.44140625" customWidth="1"/>
    <col min="4367" max="4367" width="7.33203125" customWidth="1"/>
    <col min="4368" max="4368" width="17.77734375" bestFit="1" customWidth="1"/>
    <col min="4369" max="4370" width="13" customWidth="1"/>
    <col min="4371" max="4608" width="9"/>
    <col min="4609" max="4609" width="1.77734375" customWidth="1"/>
    <col min="4610" max="4610" width="6.6640625" customWidth="1"/>
    <col min="4611" max="4611" width="9"/>
    <col min="4612" max="4612" width="7.44140625" bestFit="1" customWidth="1"/>
    <col min="4613" max="4613" width="5.33203125" customWidth="1"/>
    <col min="4614" max="4614" width="8.109375" customWidth="1"/>
    <col min="4615" max="4615" width="3.33203125" bestFit="1" customWidth="1"/>
    <col min="4616" max="4616" width="10" customWidth="1"/>
    <col min="4617" max="4617" width="6" customWidth="1"/>
    <col min="4618" max="4618" width="8.109375" customWidth="1"/>
    <col min="4619" max="4619" width="3.33203125" bestFit="1" customWidth="1"/>
    <col min="4620" max="4620" width="8.109375" bestFit="1" customWidth="1"/>
    <col min="4621" max="4621" width="3.88671875" customWidth="1"/>
    <col min="4622" max="4622" width="6.44140625" customWidth="1"/>
    <col min="4623" max="4623" width="7.33203125" customWidth="1"/>
    <col min="4624" max="4624" width="17.77734375" bestFit="1" customWidth="1"/>
    <col min="4625" max="4626" width="13" customWidth="1"/>
    <col min="4627" max="4864" width="9"/>
    <col min="4865" max="4865" width="1.77734375" customWidth="1"/>
    <col min="4866" max="4866" width="6.6640625" customWidth="1"/>
    <col min="4867" max="4867" width="9"/>
    <col min="4868" max="4868" width="7.44140625" bestFit="1" customWidth="1"/>
    <col min="4869" max="4869" width="5.33203125" customWidth="1"/>
    <col min="4870" max="4870" width="8.109375" customWidth="1"/>
    <col min="4871" max="4871" width="3.33203125" bestFit="1" customWidth="1"/>
    <col min="4872" max="4872" width="10" customWidth="1"/>
    <col min="4873" max="4873" width="6" customWidth="1"/>
    <col min="4874" max="4874" width="8.109375" customWidth="1"/>
    <col min="4875" max="4875" width="3.33203125" bestFit="1" customWidth="1"/>
    <col min="4876" max="4876" width="8.109375" bestFit="1" customWidth="1"/>
    <col min="4877" max="4877" width="3.88671875" customWidth="1"/>
    <col min="4878" max="4878" width="6.44140625" customWidth="1"/>
    <col min="4879" max="4879" width="7.33203125" customWidth="1"/>
    <col min="4880" max="4880" width="17.77734375" bestFit="1" customWidth="1"/>
    <col min="4881" max="4882" width="13" customWidth="1"/>
    <col min="4883" max="5120" width="9"/>
    <col min="5121" max="5121" width="1.77734375" customWidth="1"/>
    <col min="5122" max="5122" width="6.6640625" customWidth="1"/>
    <col min="5123" max="5123" width="9"/>
    <col min="5124" max="5124" width="7.44140625" bestFit="1" customWidth="1"/>
    <col min="5125" max="5125" width="5.33203125" customWidth="1"/>
    <col min="5126" max="5126" width="8.109375" customWidth="1"/>
    <col min="5127" max="5127" width="3.33203125" bestFit="1" customWidth="1"/>
    <col min="5128" max="5128" width="10" customWidth="1"/>
    <col min="5129" max="5129" width="6" customWidth="1"/>
    <col min="5130" max="5130" width="8.109375" customWidth="1"/>
    <col min="5131" max="5131" width="3.33203125" bestFit="1" customWidth="1"/>
    <col min="5132" max="5132" width="8.109375" bestFit="1" customWidth="1"/>
    <col min="5133" max="5133" width="3.88671875" customWidth="1"/>
    <col min="5134" max="5134" width="6.44140625" customWidth="1"/>
    <col min="5135" max="5135" width="7.33203125" customWidth="1"/>
    <col min="5136" max="5136" width="17.77734375" bestFit="1" customWidth="1"/>
    <col min="5137" max="5138" width="13" customWidth="1"/>
    <col min="5139" max="5376" width="9"/>
    <col min="5377" max="5377" width="1.77734375" customWidth="1"/>
    <col min="5378" max="5378" width="6.6640625" customWidth="1"/>
    <col min="5379" max="5379" width="9"/>
    <col min="5380" max="5380" width="7.44140625" bestFit="1" customWidth="1"/>
    <col min="5381" max="5381" width="5.33203125" customWidth="1"/>
    <col min="5382" max="5382" width="8.109375" customWidth="1"/>
    <col min="5383" max="5383" width="3.33203125" bestFit="1" customWidth="1"/>
    <col min="5384" max="5384" width="10" customWidth="1"/>
    <col min="5385" max="5385" width="6" customWidth="1"/>
    <col min="5386" max="5386" width="8.109375" customWidth="1"/>
    <col min="5387" max="5387" width="3.33203125" bestFit="1" customWidth="1"/>
    <col min="5388" max="5388" width="8.109375" bestFit="1" customWidth="1"/>
    <col min="5389" max="5389" width="3.88671875" customWidth="1"/>
    <col min="5390" max="5390" width="6.44140625" customWidth="1"/>
    <col min="5391" max="5391" width="7.33203125" customWidth="1"/>
    <col min="5392" max="5392" width="17.77734375" bestFit="1" customWidth="1"/>
    <col min="5393" max="5394" width="13" customWidth="1"/>
    <col min="5395" max="5632" width="9"/>
    <col min="5633" max="5633" width="1.77734375" customWidth="1"/>
    <col min="5634" max="5634" width="6.6640625" customWidth="1"/>
    <col min="5635" max="5635" width="9"/>
    <col min="5636" max="5636" width="7.44140625" bestFit="1" customWidth="1"/>
    <col min="5637" max="5637" width="5.33203125" customWidth="1"/>
    <col min="5638" max="5638" width="8.109375" customWidth="1"/>
    <col min="5639" max="5639" width="3.33203125" bestFit="1" customWidth="1"/>
    <col min="5640" max="5640" width="10" customWidth="1"/>
    <col min="5641" max="5641" width="6" customWidth="1"/>
    <col min="5642" max="5642" width="8.109375" customWidth="1"/>
    <col min="5643" max="5643" width="3.33203125" bestFit="1" customWidth="1"/>
    <col min="5644" max="5644" width="8.109375" bestFit="1" customWidth="1"/>
    <col min="5645" max="5645" width="3.88671875" customWidth="1"/>
    <col min="5646" max="5646" width="6.44140625" customWidth="1"/>
    <col min="5647" max="5647" width="7.33203125" customWidth="1"/>
    <col min="5648" max="5648" width="17.77734375" bestFit="1" customWidth="1"/>
    <col min="5649" max="5650" width="13" customWidth="1"/>
    <col min="5651" max="5888" width="9"/>
    <col min="5889" max="5889" width="1.77734375" customWidth="1"/>
    <col min="5890" max="5890" width="6.6640625" customWidth="1"/>
    <col min="5891" max="5891" width="9"/>
    <col min="5892" max="5892" width="7.44140625" bestFit="1" customWidth="1"/>
    <col min="5893" max="5893" width="5.33203125" customWidth="1"/>
    <col min="5894" max="5894" width="8.109375" customWidth="1"/>
    <col min="5895" max="5895" width="3.33203125" bestFit="1" customWidth="1"/>
    <col min="5896" max="5896" width="10" customWidth="1"/>
    <col min="5897" max="5897" width="6" customWidth="1"/>
    <col min="5898" max="5898" width="8.109375" customWidth="1"/>
    <col min="5899" max="5899" width="3.33203125" bestFit="1" customWidth="1"/>
    <col min="5900" max="5900" width="8.109375" bestFit="1" customWidth="1"/>
    <col min="5901" max="5901" width="3.88671875" customWidth="1"/>
    <col min="5902" max="5902" width="6.44140625" customWidth="1"/>
    <col min="5903" max="5903" width="7.33203125" customWidth="1"/>
    <col min="5904" max="5904" width="17.77734375" bestFit="1" customWidth="1"/>
    <col min="5905" max="5906" width="13" customWidth="1"/>
    <col min="5907" max="6144" width="9"/>
    <col min="6145" max="6145" width="1.77734375" customWidth="1"/>
    <col min="6146" max="6146" width="6.6640625" customWidth="1"/>
    <col min="6147" max="6147" width="9"/>
    <col min="6148" max="6148" width="7.44140625" bestFit="1" customWidth="1"/>
    <col min="6149" max="6149" width="5.33203125" customWidth="1"/>
    <col min="6150" max="6150" width="8.109375" customWidth="1"/>
    <col min="6151" max="6151" width="3.33203125" bestFit="1" customWidth="1"/>
    <col min="6152" max="6152" width="10" customWidth="1"/>
    <col min="6153" max="6153" width="6" customWidth="1"/>
    <col min="6154" max="6154" width="8.109375" customWidth="1"/>
    <col min="6155" max="6155" width="3.33203125" bestFit="1" customWidth="1"/>
    <col min="6156" max="6156" width="8.109375" bestFit="1" customWidth="1"/>
    <col min="6157" max="6157" width="3.88671875" customWidth="1"/>
    <col min="6158" max="6158" width="6.44140625" customWidth="1"/>
    <col min="6159" max="6159" width="7.33203125" customWidth="1"/>
    <col min="6160" max="6160" width="17.77734375" bestFit="1" customWidth="1"/>
    <col min="6161" max="6162" width="13" customWidth="1"/>
    <col min="6163" max="6400" width="9"/>
    <col min="6401" max="6401" width="1.77734375" customWidth="1"/>
    <col min="6402" max="6402" width="6.6640625" customWidth="1"/>
    <col min="6403" max="6403" width="9"/>
    <col min="6404" max="6404" width="7.44140625" bestFit="1" customWidth="1"/>
    <col min="6405" max="6405" width="5.33203125" customWidth="1"/>
    <col min="6406" max="6406" width="8.109375" customWidth="1"/>
    <col min="6407" max="6407" width="3.33203125" bestFit="1" customWidth="1"/>
    <col min="6408" max="6408" width="10" customWidth="1"/>
    <col min="6409" max="6409" width="6" customWidth="1"/>
    <col min="6410" max="6410" width="8.109375" customWidth="1"/>
    <col min="6411" max="6411" width="3.33203125" bestFit="1" customWidth="1"/>
    <col min="6412" max="6412" width="8.109375" bestFit="1" customWidth="1"/>
    <col min="6413" max="6413" width="3.88671875" customWidth="1"/>
    <col min="6414" max="6414" width="6.44140625" customWidth="1"/>
    <col min="6415" max="6415" width="7.33203125" customWidth="1"/>
    <col min="6416" max="6416" width="17.77734375" bestFit="1" customWidth="1"/>
    <col min="6417" max="6418" width="13" customWidth="1"/>
    <col min="6419" max="6656" width="9"/>
    <col min="6657" max="6657" width="1.77734375" customWidth="1"/>
    <col min="6658" max="6658" width="6.6640625" customWidth="1"/>
    <col min="6659" max="6659" width="9"/>
    <col min="6660" max="6660" width="7.44140625" bestFit="1" customWidth="1"/>
    <col min="6661" max="6661" width="5.33203125" customWidth="1"/>
    <col min="6662" max="6662" width="8.109375" customWidth="1"/>
    <col min="6663" max="6663" width="3.33203125" bestFit="1" customWidth="1"/>
    <col min="6664" max="6664" width="10" customWidth="1"/>
    <col min="6665" max="6665" width="6" customWidth="1"/>
    <col min="6666" max="6666" width="8.109375" customWidth="1"/>
    <col min="6667" max="6667" width="3.33203125" bestFit="1" customWidth="1"/>
    <col min="6668" max="6668" width="8.109375" bestFit="1" customWidth="1"/>
    <col min="6669" max="6669" width="3.88671875" customWidth="1"/>
    <col min="6670" max="6670" width="6.44140625" customWidth="1"/>
    <col min="6671" max="6671" width="7.33203125" customWidth="1"/>
    <col min="6672" max="6672" width="17.77734375" bestFit="1" customWidth="1"/>
    <col min="6673" max="6674" width="13" customWidth="1"/>
    <col min="6675" max="6912" width="9"/>
    <col min="6913" max="6913" width="1.77734375" customWidth="1"/>
    <col min="6914" max="6914" width="6.6640625" customWidth="1"/>
    <col min="6915" max="6915" width="9"/>
    <col min="6916" max="6916" width="7.44140625" bestFit="1" customWidth="1"/>
    <col min="6917" max="6917" width="5.33203125" customWidth="1"/>
    <col min="6918" max="6918" width="8.109375" customWidth="1"/>
    <col min="6919" max="6919" width="3.33203125" bestFit="1" customWidth="1"/>
    <col min="6920" max="6920" width="10" customWidth="1"/>
    <col min="6921" max="6921" width="6" customWidth="1"/>
    <col min="6922" max="6922" width="8.109375" customWidth="1"/>
    <col min="6923" max="6923" width="3.33203125" bestFit="1" customWidth="1"/>
    <col min="6924" max="6924" width="8.109375" bestFit="1" customWidth="1"/>
    <col min="6925" max="6925" width="3.88671875" customWidth="1"/>
    <col min="6926" max="6926" width="6.44140625" customWidth="1"/>
    <col min="6927" max="6927" width="7.33203125" customWidth="1"/>
    <col min="6928" max="6928" width="17.77734375" bestFit="1" customWidth="1"/>
    <col min="6929" max="6930" width="13" customWidth="1"/>
    <col min="6931" max="7168" width="9"/>
    <col min="7169" max="7169" width="1.77734375" customWidth="1"/>
    <col min="7170" max="7170" width="6.6640625" customWidth="1"/>
    <col min="7171" max="7171" width="9"/>
    <col min="7172" max="7172" width="7.44140625" bestFit="1" customWidth="1"/>
    <col min="7173" max="7173" width="5.33203125" customWidth="1"/>
    <col min="7174" max="7174" width="8.109375" customWidth="1"/>
    <col min="7175" max="7175" width="3.33203125" bestFit="1" customWidth="1"/>
    <col min="7176" max="7176" width="10" customWidth="1"/>
    <col min="7177" max="7177" width="6" customWidth="1"/>
    <col min="7178" max="7178" width="8.109375" customWidth="1"/>
    <col min="7179" max="7179" width="3.33203125" bestFit="1" customWidth="1"/>
    <col min="7180" max="7180" width="8.109375" bestFit="1" customWidth="1"/>
    <col min="7181" max="7181" width="3.88671875" customWidth="1"/>
    <col min="7182" max="7182" width="6.44140625" customWidth="1"/>
    <col min="7183" max="7183" width="7.33203125" customWidth="1"/>
    <col min="7184" max="7184" width="17.77734375" bestFit="1" customWidth="1"/>
    <col min="7185" max="7186" width="13" customWidth="1"/>
    <col min="7187" max="7424" width="9"/>
    <col min="7425" max="7425" width="1.77734375" customWidth="1"/>
    <col min="7426" max="7426" width="6.6640625" customWidth="1"/>
    <col min="7427" max="7427" width="9"/>
    <col min="7428" max="7428" width="7.44140625" bestFit="1" customWidth="1"/>
    <col min="7429" max="7429" width="5.33203125" customWidth="1"/>
    <col min="7430" max="7430" width="8.109375" customWidth="1"/>
    <col min="7431" max="7431" width="3.33203125" bestFit="1" customWidth="1"/>
    <col min="7432" max="7432" width="10" customWidth="1"/>
    <col min="7433" max="7433" width="6" customWidth="1"/>
    <col min="7434" max="7434" width="8.109375" customWidth="1"/>
    <col min="7435" max="7435" width="3.33203125" bestFit="1" customWidth="1"/>
    <col min="7436" max="7436" width="8.109375" bestFit="1" customWidth="1"/>
    <col min="7437" max="7437" width="3.88671875" customWidth="1"/>
    <col min="7438" max="7438" width="6.44140625" customWidth="1"/>
    <col min="7439" max="7439" width="7.33203125" customWidth="1"/>
    <col min="7440" max="7440" width="17.77734375" bestFit="1" customWidth="1"/>
    <col min="7441" max="7442" width="13" customWidth="1"/>
    <col min="7443" max="7680" width="9"/>
    <col min="7681" max="7681" width="1.77734375" customWidth="1"/>
    <col min="7682" max="7682" width="6.6640625" customWidth="1"/>
    <col min="7683" max="7683" width="9"/>
    <col min="7684" max="7684" width="7.44140625" bestFit="1" customWidth="1"/>
    <col min="7685" max="7685" width="5.33203125" customWidth="1"/>
    <col min="7686" max="7686" width="8.109375" customWidth="1"/>
    <col min="7687" max="7687" width="3.33203125" bestFit="1" customWidth="1"/>
    <col min="7688" max="7688" width="10" customWidth="1"/>
    <col min="7689" max="7689" width="6" customWidth="1"/>
    <col min="7690" max="7690" width="8.109375" customWidth="1"/>
    <col min="7691" max="7691" width="3.33203125" bestFit="1" customWidth="1"/>
    <col min="7692" max="7692" width="8.109375" bestFit="1" customWidth="1"/>
    <col min="7693" max="7693" width="3.88671875" customWidth="1"/>
    <col min="7694" max="7694" width="6.44140625" customWidth="1"/>
    <col min="7695" max="7695" width="7.33203125" customWidth="1"/>
    <col min="7696" max="7696" width="17.77734375" bestFit="1" customWidth="1"/>
    <col min="7697" max="7698" width="13" customWidth="1"/>
    <col min="7699" max="7936" width="9"/>
    <col min="7937" max="7937" width="1.77734375" customWidth="1"/>
    <col min="7938" max="7938" width="6.6640625" customWidth="1"/>
    <col min="7939" max="7939" width="9"/>
    <col min="7940" max="7940" width="7.44140625" bestFit="1" customWidth="1"/>
    <col min="7941" max="7941" width="5.33203125" customWidth="1"/>
    <col min="7942" max="7942" width="8.109375" customWidth="1"/>
    <col min="7943" max="7943" width="3.33203125" bestFit="1" customWidth="1"/>
    <col min="7944" max="7944" width="10" customWidth="1"/>
    <col min="7945" max="7945" width="6" customWidth="1"/>
    <col min="7946" max="7946" width="8.109375" customWidth="1"/>
    <col min="7947" max="7947" width="3.33203125" bestFit="1" customWidth="1"/>
    <col min="7948" max="7948" width="8.109375" bestFit="1" customWidth="1"/>
    <col min="7949" max="7949" width="3.88671875" customWidth="1"/>
    <col min="7950" max="7950" width="6.44140625" customWidth="1"/>
    <col min="7951" max="7951" width="7.33203125" customWidth="1"/>
    <col min="7952" max="7952" width="17.77734375" bestFit="1" customWidth="1"/>
    <col min="7953" max="7954" width="13" customWidth="1"/>
    <col min="7955" max="8192" width="9"/>
    <col min="8193" max="8193" width="1.77734375" customWidth="1"/>
    <col min="8194" max="8194" width="6.6640625" customWidth="1"/>
    <col min="8195" max="8195" width="9"/>
    <col min="8196" max="8196" width="7.44140625" bestFit="1" customWidth="1"/>
    <col min="8197" max="8197" width="5.33203125" customWidth="1"/>
    <col min="8198" max="8198" width="8.109375" customWidth="1"/>
    <col min="8199" max="8199" width="3.33203125" bestFit="1" customWidth="1"/>
    <col min="8200" max="8200" width="10" customWidth="1"/>
    <col min="8201" max="8201" width="6" customWidth="1"/>
    <col min="8202" max="8202" width="8.109375" customWidth="1"/>
    <col min="8203" max="8203" width="3.33203125" bestFit="1" customWidth="1"/>
    <col min="8204" max="8204" width="8.109375" bestFit="1" customWidth="1"/>
    <col min="8205" max="8205" width="3.88671875" customWidth="1"/>
    <col min="8206" max="8206" width="6.44140625" customWidth="1"/>
    <col min="8207" max="8207" width="7.33203125" customWidth="1"/>
    <col min="8208" max="8208" width="17.77734375" bestFit="1" customWidth="1"/>
    <col min="8209" max="8210" width="13" customWidth="1"/>
    <col min="8211" max="8448" width="9"/>
    <col min="8449" max="8449" width="1.77734375" customWidth="1"/>
    <col min="8450" max="8450" width="6.6640625" customWidth="1"/>
    <col min="8451" max="8451" width="9"/>
    <col min="8452" max="8452" width="7.44140625" bestFit="1" customWidth="1"/>
    <col min="8453" max="8453" width="5.33203125" customWidth="1"/>
    <col min="8454" max="8454" width="8.109375" customWidth="1"/>
    <col min="8455" max="8455" width="3.33203125" bestFit="1" customWidth="1"/>
    <col min="8456" max="8456" width="10" customWidth="1"/>
    <col min="8457" max="8457" width="6" customWidth="1"/>
    <col min="8458" max="8458" width="8.109375" customWidth="1"/>
    <col min="8459" max="8459" width="3.33203125" bestFit="1" customWidth="1"/>
    <col min="8460" max="8460" width="8.109375" bestFit="1" customWidth="1"/>
    <col min="8461" max="8461" width="3.88671875" customWidth="1"/>
    <col min="8462" max="8462" width="6.44140625" customWidth="1"/>
    <col min="8463" max="8463" width="7.33203125" customWidth="1"/>
    <col min="8464" max="8464" width="17.77734375" bestFit="1" customWidth="1"/>
    <col min="8465" max="8466" width="13" customWidth="1"/>
    <col min="8467" max="8704" width="9"/>
    <col min="8705" max="8705" width="1.77734375" customWidth="1"/>
    <col min="8706" max="8706" width="6.6640625" customWidth="1"/>
    <col min="8707" max="8707" width="9"/>
    <col min="8708" max="8708" width="7.44140625" bestFit="1" customWidth="1"/>
    <col min="8709" max="8709" width="5.33203125" customWidth="1"/>
    <col min="8710" max="8710" width="8.109375" customWidth="1"/>
    <col min="8711" max="8711" width="3.33203125" bestFit="1" customWidth="1"/>
    <col min="8712" max="8712" width="10" customWidth="1"/>
    <col min="8713" max="8713" width="6" customWidth="1"/>
    <col min="8714" max="8714" width="8.109375" customWidth="1"/>
    <col min="8715" max="8715" width="3.33203125" bestFit="1" customWidth="1"/>
    <col min="8716" max="8716" width="8.109375" bestFit="1" customWidth="1"/>
    <col min="8717" max="8717" width="3.88671875" customWidth="1"/>
    <col min="8718" max="8718" width="6.44140625" customWidth="1"/>
    <col min="8719" max="8719" width="7.33203125" customWidth="1"/>
    <col min="8720" max="8720" width="17.77734375" bestFit="1" customWidth="1"/>
    <col min="8721" max="8722" width="13" customWidth="1"/>
    <col min="8723" max="8960" width="9"/>
    <col min="8961" max="8961" width="1.77734375" customWidth="1"/>
    <col min="8962" max="8962" width="6.6640625" customWidth="1"/>
    <col min="8963" max="8963" width="9"/>
    <col min="8964" max="8964" width="7.44140625" bestFit="1" customWidth="1"/>
    <col min="8965" max="8965" width="5.33203125" customWidth="1"/>
    <col min="8966" max="8966" width="8.109375" customWidth="1"/>
    <col min="8967" max="8967" width="3.33203125" bestFit="1" customWidth="1"/>
    <col min="8968" max="8968" width="10" customWidth="1"/>
    <col min="8969" max="8969" width="6" customWidth="1"/>
    <col min="8970" max="8970" width="8.109375" customWidth="1"/>
    <col min="8971" max="8971" width="3.33203125" bestFit="1" customWidth="1"/>
    <col min="8972" max="8972" width="8.109375" bestFit="1" customWidth="1"/>
    <col min="8973" max="8973" width="3.88671875" customWidth="1"/>
    <col min="8974" max="8974" width="6.44140625" customWidth="1"/>
    <col min="8975" max="8975" width="7.33203125" customWidth="1"/>
    <col min="8976" max="8976" width="17.77734375" bestFit="1" customWidth="1"/>
    <col min="8977" max="8978" width="13" customWidth="1"/>
    <col min="8979" max="9216" width="9"/>
    <col min="9217" max="9217" width="1.77734375" customWidth="1"/>
    <col min="9218" max="9218" width="6.6640625" customWidth="1"/>
    <col min="9219" max="9219" width="9"/>
    <col min="9220" max="9220" width="7.44140625" bestFit="1" customWidth="1"/>
    <col min="9221" max="9221" width="5.33203125" customWidth="1"/>
    <col min="9222" max="9222" width="8.109375" customWidth="1"/>
    <col min="9223" max="9223" width="3.33203125" bestFit="1" customWidth="1"/>
    <col min="9224" max="9224" width="10" customWidth="1"/>
    <col min="9225" max="9225" width="6" customWidth="1"/>
    <col min="9226" max="9226" width="8.109375" customWidth="1"/>
    <col min="9227" max="9227" width="3.33203125" bestFit="1" customWidth="1"/>
    <col min="9228" max="9228" width="8.109375" bestFit="1" customWidth="1"/>
    <col min="9229" max="9229" width="3.88671875" customWidth="1"/>
    <col min="9230" max="9230" width="6.44140625" customWidth="1"/>
    <col min="9231" max="9231" width="7.33203125" customWidth="1"/>
    <col min="9232" max="9232" width="17.77734375" bestFit="1" customWidth="1"/>
    <col min="9233" max="9234" width="13" customWidth="1"/>
    <col min="9235" max="9472" width="9"/>
    <col min="9473" max="9473" width="1.77734375" customWidth="1"/>
    <col min="9474" max="9474" width="6.6640625" customWidth="1"/>
    <col min="9475" max="9475" width="9"/>
    <col min="9476" max="9476" width="7.44140625" bestFit="1" customWidth="1"/>
    <col min="9477" max="9477" width="5.33203125" customWidth="1"/>
    <col min="9478" max="9478" width="8.109375" customWidth="1"/>
    <col min="9479" max="9479" width="3.33203125" bestFit="1" customWidth="1"/>
    <col min="9480" max="9480" width="10" customWidth="1"/>
    <col min="9481" max="9481" width="6" customWidth="1"/>
    <col min="9482" max="9482" width="8.109375" customWidth="1"/>
    <col min="9483" max="9483" width="3.33203125" bestFit="1" customWidth="1"/>
    <col min="9484" max="9484" width="8.109375" bestFit="1" customWidth="1"/>
    <col min="9485" max="9485" width="3.88671875" customWidth="1"/>
    <col min="9486" max="9486" width="6.44140625" customWidth="1"/>
    <col min="9487" max="9487" width="7.33203125" customWidth="1"/>
    <col min="9488" max="9488" width="17.77734375" bestFit="1" customWidth="1"/>
    <col min="9489" max="9490" width="13" customWidth="1"/>
    <col min="9491" max="9728" width="9"/>
    <col min="9729" max="9729" width="1.77734375" customWidth="1"/>
    <col min="9730" max="9730" width="6.6640625" customWidth="1"/>
    <col min="9731" max="9731" width="9"/>
    <col min="9732" max="9732" width="7.44140625" bestFit="1" customWidth="1"/>
    <col min="9733" max="9733" width="5.33203125" customWidth="1"/>
    <col min="9734" max="9734" width="8.109375" customWidth="1"/>
    <col min="9735" max="9735" width="3.33203125" bestFit="1" customWidth="1"/>
    <col min="9736" max="9736" width="10" customWidth="1"/>
    <col min="9737" max="9737" width="6" customWidth="1"/>
    <col min="9738" max="9738" width="8.109375" customWidth="1"/>
    <col min="9739" max="9739" width="3.33203125" bestFit="1" customWidth="1"/>
    <col min="9740" max="9740" width="8.109375" bestFit="1" customWidth="1"/>
    <col min="9741" max="9741" width="3.88671875" customWidth="1"/>
    <col min="9742" max="9742" width="6.44140625" customWidth="1"/>
    <col min="9743" max="9743" width="7.33203125" customWidth="1"/>
    <col min="9744" max="9744" width="17.77734375" bestFit="1" customWidth="1"/>
    <col min="9745" max="9746" width="13" customWidth="1"/>
    <col min="9747" max="9984" width="9"/>
    <col min="9985" max="9985" width="1.77734375" customWidth="1"/>
    <col min="9986" max="9986" width="6.6640625" customWidth="1"/>
    <col min="9987" max="9987" width="9"/>
    <col min="9988" max="9988" width="7.44140625" bestFit="1" customWidth="1"/>
    <col min="9989" max="9989" width="5.33203125" customWidth="1"/>
    <col min="9990" max="9990" width="8.109375" customWidth="1"/>
    <col min="9991" max="9991" width="3.33203125" bestFit="1" customWidth="1"/>
    <col min="9992" max="9992" width="10" customWidth="1"/>
    <col min="9993" max="9993" width="6" customWidth="1"/>
    <col min="9994" max="9994" width="8.109375" customWidth="1"/>
    <col min="9995" max="9995" width="3.33203125" bestFit="1" customWidth="1"/>
    <col min="9996" max="9996" width="8.109375" bestFit="1" customWidth="1"/>
    <col min="9997" max="9997" width="3.88671875" customWidth="1"/>
    <col min="9998" max="9998" width="6.44140625" customWidth="1"/>
    <col min="9999" max="9999" width="7.33203125" customWidth="1"/>
    <col min="10000" max="10000" width="17.77734375" bestFit="1" customWidth="1"/>
    <col min="10001" max="10002" width="13" customWidth="1"/>
    <col min="10003" max="10240" width="9"/>
    <col min="10241" max="10241" width="1.77734375" customWidth="1"/>
    <col min="10242" max="10242" width="6.6640625" customWidth="1"/>
    <col min="10243" max="10243" width="9"/>
    <col min="10244" max="10244" width="7.44140625" bestFit="1" customWidth="1"/>
    <col min="10245" max="10245" width="5.33203125" customWidth="1"/>
    <col min="10246" max="10246" width="8.109375" customWidth="1"/>
    <col min="10247" max="10247" width="3.33203125" bestFit="1" customWidth="1"/>
    <col min="10248" max="10248" width="10" customWidth="1"/>
    <col min="10249" max="10249" width="6" customWidth="1"/>
    <col min="10250" max="10250" width="8.109375" customWidth="1"/>
    <col min="10251" max="10251" width="3.33203125" bestFit="1" customWidth="1"/>
    <col min="10252" max="10252" width="8.109375" bestFit="1" customWidth="1"/>
    <col min="10253" max="10253" width="3.88671875" customWidth="1"/>
    <col min="10254" max="10254" width="6.44140625" customWidth="1"/>
    <col min="10255" max="10255" width="7.33203125" customWidth="1"/>
    <col min="10256" max="10256" width="17.77734375" bestFit="1" customWidth="1"/>
    <col min="10257" max="10258" width="13" customWidth="1"/>
    <col min="10259" max="10496" width="9"/>
    <col min="10497" max="10497" width="1.77734375" customWidth="1"/>
    <col min="10498" max="10498" width="6.6640625" customWidth="1"/>
    <col min="10499" max="10499" width="9"/>
    <col min="10500" max="10500" width="7.44140625" bestFit="1" customWidth="1"/>
    <col min="10501" max="10501" width="5.33203125" customWidth="1"/>
    <col min="10502" max="10502" width="8.109375" customWidth="1"/>
    <col min="10503" max="10503" width="3.33203125" bestFit="1" customWidth="1"/>
    <col min="10504" max="10504" width="10" customWidth="1"/>
    <col min="10505" max="10505" width="6" customWidth="1"/>
    <col min="10506" max="10506" width="8.109375" customWidth="1"/>
    <col min="10507" max="10507" width="3.33203125" bestFit="1" customWidth="1"/>
    <col min="10508" max="10508" width="8.109375" bestFit="1" customWidth="1"/>
    <col min="10509" max="10509" width="3.88671875" customWidth="1"/>
    <col min="10510" max="10510" width="6.44140625" customWidth="1"/>
    <col min="10511" max="10511" width="7.33203125" customWidth="1"/>
    <col min="10512" max="10512" width="17.77734375" bestFit="1" customWidth="1"/>
    <col min="10513" max="10514" width="13" customWidth="1"/>
    <col min="10515" max="10752" width="9"/>
    <col min="10753" max="10753" width="1.77734375" customWidth="1"/>
    <col min="10754" max="10754" width="6.6640625" customWidth="1"/>
    <col min="10755" max="10755" width="9"/>
    <col min="10756" max="10756" width="7.44140625" bestFit="1" customWidth="1"/>
    <col min="10757" max="10757" width="5.33203125" customWidth="1"/>
    <col min="10758" max="10758" width="8.109375" customWidth="1"/>
    <col min="10759" max="10759" width="3.33203125" bestFit="1" customWidth="1"/>
    <col min="10760" max="10760" width="10" customWidth="1"/>
    <col min="10761" max="10761" width="6" customWidth="1"/>
    <col min="10762" max="10762" width="8.109375" customWidth="1"/>
    <col min="10763" max="10763" width="3.33203125" bestFit="1" customWidth="1"/>
    <col min="10764" max="10764" width="8.109375" bestFit="1" customWidth="1"/>
    <col min="10765" max="10765" width="3.88671875" customWidth="1"/>
    <col min="10766" max="10766" width="6.44140625" customWidth="1"/>
    <col min="10767" max="10767" width="7.33203125" customWidth="1"/>
    <col min="10768" max="10768" width="17.77734375" bestFit="1" customWidth="1"/>
    <col min="10769" max="10770" width="13" customWidth="1"/>
    <col min="10771" max="11008" width="9"/>
    <col min="11009" max="11009" width="1.77734375" customWidth="1"/>
    <col min="11010" max="11010" width="6.6640625" customWidth="1"/>
    <col min="11011" max="11011" width="9"/>
    <col min="11012" max="11012" width="7.44140625" bestFit="1" customWidth="1"/>
    <col min="11013" max="11013" width="5.33203125" customWidth="1"/>
    <col min="11014" max="11014" width="8.109375" customWidth="1"/>
    <col min="11015" max="11015" width="3.33203125" bestFit="1" customWidth="1"/>
    <col min="11016" max="11016" width="10" customWidth="1"/>
    <col min="11017" max="11017" width="6" customWidth="1"/>
    <col min="11018" max="11018" width="8.109375" customWidth="1"/>
    <col min="11019" max="11019" width="3.33203125" bestFit="1" customWidth="1"/>
    <col min="11020" max="11020" width="8.109375" bestFit="1" customWidth="1"/>
    <col min="11021" max="11021" width="3.88671875" customWidth="1"/>
    <col min="11022" max="11022" width="6.44140625" customWidth="1"/>
    <col min="11023" max="11023" width="7.33203125" customWidth="1"/>
    <col min="11024" max="11024" width="17.77734375" bestFit="1" customWidth="1"/>
    <col min="11025" max="11026" width="13" customWidth="1"/>
    <col min="11027" max="11264" width="9"/>
    <col min="11265" max="11265" width="1.77734375" customWidth="1"/>
    <col min="11266" max="11266" width="6.6640625" customWidth="1"/>
    <col min="11267" max="11267" width="9"/>
    <col min="11268" max="11268" width="7.44140625" bestFit="1" customWidth="1"/>
    <col min="11269" max="11269" width="5.33203125" customWidth="1"/>
    <col min="11270" max="11270" width="8.109375" customWidth="1"/>
    <col min="11271" max="11271" width="3.33203125" bestFit="1" customWidth="1"/>
    <col min="11272" max="11272" width="10" customWidth="1"/>
    <col min="11273" max="11273" width="6" customWidth="1"/>
    <col min="11274" max="11274" width="8.109375" customWidth="1"/>
    <col min="11275" max="11275" width="3.33203125" bestFit="1" customWidth="1"/>
    <col min="11276" max="11276" width="8.109375" bestFit="1" customWidth="1"/>
    <col min="11277" max="11277" width="3.88671875" customWidth="1"/>
    <col min="11278" max="11278" width="6.44140625" customWidth="1"/>
    <col min="11279" max="11279" width="7.33203125" customWidth="1"/>
    <col min="11280" max="11280" width="17.77734375" bestFit="1" customWidth="1"/>
    <col min="11281" max="11282" width="13" customWidth="1"/>
    <col min="11283" max="11520" width="9"/>
    <col min="11521" max="11521" width="1.77734375" customWidth="1"/>
    <col min="11522" max="11522" width="6.6640625" customWidth="1"/>
    <col min="11523" max="11523" width="9"/>
    <col min="11524" max="11524" width="7.44140625" bestFit="1" customWidth="1"/>
    <col min="11525" max="11525" width="5.33203125" customWidth="1"/>
    <col min="11526" max="11526" width="8.109375" customWidth="1"/>
    <col min="11527" max="11527" width="3.33203125" bestFit="1" customWidth="1"/>
    <col min="11528" max="11528" width="10" customWidth="1"/>
    <col min="11529" max="11529" width="6" customWidth="1"/>
    <col min="11530" max="11530" width="8.109375" customWidth="1"/>
    <col min="11531" max="11531" width="3.33203125" bestFit="1" customWidth="1"/>
    <col min="11532" max="11532" width="8.109375" bestFit="1" customWidth="1"/>
    <col min="11533" max="11533" width="3.88671875" customWidth="1"/>
    <col min="11534" max="11534" width="6.44140625" customWidth="1"/>
    <col min="11535" max="11535" width="7.33203125" customWidth="1"/>
    <col min="11536" max="11536" width="17.77734375" bestFit="1" customWidth="1"/>
    <col min="11537" max="11538" width="13" customWidth="1"/>
    <col min="11539" max="11776" width="9"/>
    <col min="11777" max="11777" width="1.77734375" customWidth="1"/>
    <col min="11778" max="11778" width="6.6640625" customWidth="1"/>
    <col min="11779" max="11779" width="9"/>
    <col min="11780" max="11780" width="7.44140625" bestFit="1" customWidth="1"/>
    <col min="11781" max="11781" width="5.33203125" customWidth="1"/>
    <col min="11782" max="11782" width="8.109375" customWidth="1"/>
    <col min="11783" max="11783" width="3.33203125" bestFit="1" customWidth="1"/>
    <col min="11784" max="11784" width="10" customWidth="1"/>
    <col min="11785" max="11785" width="6" customWidth="1"/>
    <col min="11786" max="11786" width="8.109375" customWidth="1"/>
    <col min="11787" max="11787" width="3.33203125" bestFit="1" customWidth="1"/>
    <col min="11788" max="11788" width="8.109375" bestFit="1" customWidth="1"/>
    <col min="11789" max="11789" width="3.88671875" customWidth="1"/>
    <col min="11790" max="11790" width="6.44140625" customWidth="1"/>
    <col min="11791" max="11791" width="7.33203125" customWidth="1"/>
    <col min="11792" max="11792" width="17.77734375" bestFit="1" customWidth="1"/>
    <col min="11793" max="11794" width="13" customWidth="1"/>
    <col min="11795" max="12032" width="9"/>
    <col min="12033" max="12033" width="1.77734375" customWidth="1"/>
    <col min="12034" max="12034" width="6.6640625" customWidth="1"/>
    <col min="12035" max="12035" width="9"/>
    <col min="12036" max="12036" width="7.44140625" bestFit="1" customWidth="1"/>
    <col min="12037" max="12037" width="5.33203125" customWidth="1"/>
    <col min="12038" max="12038" width="8.109375" customWidth="1"/>
    <col min="12039" max="12039" width="3.33203125" bestFit="1" customWidth="1"/>
    <col min="12040" max="12040" width="10" customWidth="1"/>
    <col min="12041" max="12041" width="6" customWidth="1"/>
    <col min="12042" max="12042" width="8.109375" customWidth="1"/>
    <col min="12043" max="12043" width="3.33203125" bestFit="1" customWidth="1"/>
    <col min="12044" max="12044" width="8.109375" bestFit="1" customWidth="1"/>
    <col min="12045" max="12045" width="3.88671875" customWidth="1"/>
    <col min="12046" max="12046" width="6.44140625" customWidth="1"/>
    <col min="12047" max="12047" width="7.33203125" customWidth="1"/>
    <col min="12048" max="12048" width="17.77734375" bestFit="1" customWidth="1"/>
    <col min="12049" max="12050" width="13" customWidth="1"/>
    <col min="12051" max="12288" width="9"/>
    <col min="12289" max="12289" width="1.77734375" customWidth="1"/>
    <col min="12290" max="12290" width="6.6640625" customWidth="1"/>
    <col min="12291" max="12291" width="9"/>
    <col min="12292" max="12292" width="7.44140625" bestFit="1" customWidth="1"/>
    <col min="12293" max="12293" width="5.33203125" customWidth="1"/>
    <col min="12294" max="12294" width="8.109375" customWidth="1"/>
    <col min="12295" max="12295" width="3.33203125" bestFit="1" customWidth="1"/>
    <col min="12296" max="12296" width="10" customWidth="1"/>
    <col min="12297" max="12297" width="6" customWidth="1"/>
    <col min="12298" max="12298" width="8.109375" customWidth="1"/>
    <col min="12299" max="12299" width="3.33203125" bestFit="1" customWidth="1"/>
    <col min="12300" max="12300" width="8.109375" bestFit="1" customWidth="1"/>
    <col min="12301" max="12301" width="3.88671875" customWidth="1"/>
    <col min="12302" max="12302" width="6.44140625" customWidth="1"/>
    <col min="12303" max="12303" width="7.33203125" customWidth="1"/>
    <col min="12304" max="12304" width="17.77734375" bestFit="1" customWidth="1"/>
    <col min="12305" max="12306" width="13" customWidth="1"/>
    <col min="12307" max="12544" width="9"/>
    <col min="12545" max="12545" width="1.77734375" customWidth="1"/>
    <col min="12546" max="12546" width="6.6640625" customWidth="1"/>
    <col min="12547" max="12547" width="9"/>
    <col min="12548" max="12548" width="7.44140625" bestFit="1" customWidth="1"/>
    <col min="12549" max="12549" width="5.33203125" customWidth="1"/>
    <col min="12550" max="12550" width="8.109375" customWidth="1"/>
    <col min="12551" max="12551" width="3.33203125" bestFit="1" customWidth="1"/>
    <col min="12552" max="12552" width="10" customWidth="1"/>
    <col min="12553" max="12553" width="6" customWidth="1"/>
    <col min="12554" max="12554" width="8.109375" customWidth="1"/>
    <col min="12555" max="12555" width="3.33203125" bestFit="1" customWidth="1"/>
    <col min="12556" max="12556" width="8.109375" bestFit="1" customWidth="1"/>
    <col min="12557" max="12557" width="3.88671875" customWidth="1"/>
    <col min="12558" max="12558" width="6.44140625" customWidth="1"/>
    <col min="12559" max="12559" width="7.33203125" customWidth="1"/>
    <col min="12560" max="12560" width="17.77734375" bestFit="1" customWidth="1"/>
    <col min="12561" max="12562" width="13" customWidth="1"/>
    <col min="12563" max="12800" width="9"/>
    <col min="12801" max="12801" width="1.77734375" customWidth="1"/>
    <col min="12802" max="12802" width="6.6640625" customWidth="1"/>
    <col min="12803" max="12803" width="9"/>
    <col min="12804" max="12804" width="7.44140625" bestFit="1" customWidth="1"/>
    <col min="12805" max="12805" width="5.33203125" customWidth="1"/>
    <col min="12806" max="12806" width="8.109375" customWidth="1"/>
    <col min="12807" max="12807" width="3.33203125" bestFit="1" customWidth="1"/>
    <col min="12808" max="12808" width="10" customWidth="1"/>
    <col min="12809" max="12809" width="6" customWidth="1"/>
    <col min="12810" max="12810" width="8.109375" customWidth="1"/>
    <col min="12811" max="12811" width="3.33203125" bestFit="1" customWidth="1"/>
    <col min="12812" max="12812" width="8.109375" bestFit="1" customWidth="1"/>
    <col min="12813" max="12813" width="3.88671875" customWidth="1"/>
    <col min="12814" max="12814" width="6.44140625" customWidth="1"/>
    <col min="12815" max="12815" width="7.33203125" customWidth="1"/>
    <col min="12816" max="12816" width="17.77734375" bestFit="1" customWidth="1"/>
    <col min="12817" max="12818" width="13" customWidth="1"/>
    <col min="12819" max="13056" width="9"/>
    <col min="13057" max="13057" width="1.77734375" customWidth="1"/>
    <col min="13058" max="13058" width="6.6640625" customWidth="1"/>
    <col min="13059" max="13059" width="9"/>
    <col min="13060" max="13060" width="7.44140625" bestFit="1" customWidth="1"/>
    <col min="13061" max="13061" width="5.33203125" customWidth="1"/>
    <col min="13062" max="13062" width="8.109375" customWidth="1"/>
    <col min="13063" max="13063" width="3.33203125" bestFit="1" customWidth="1"/>
    <col min="13064" max="13064" width="10" customWidth="1"/>
    <col min="13065" max="13065" width="6" customWidth="1"/>
    <col min="13066" max="13066" width="8.109375" customWidth="1"/>
    <col min="13067" max="13067" width="3.33203125" bestFit="1" customWidth="1"/>
    <col min="13068" max="13068" width="8.109375" bestFit="1" customWidth="1"/>
    <col min="13069" max="13069" width="3.88671875" customWidth="1"/>
    <col min="13070" max="13070" width="6.44140625" customWidth="1"/>
    <col min="13071" max="13071" width="7.33203125" customWidth="1"/>
    <col min="13072" max="13072" width="17.77734375" bestFit="1" customWidth="1"/>
    <col min="13073" max="13074" width="13" customWidth="1"/>
    <col min="13075" max="13312" width="9"/>
    <col min="13313" max="13313" width="1.77734375" customWidth="1"/>
    <col min="13314" max="13314" width="6.6640625" customWidth="1"/>
    <col min="13315" max="13315" width="9"/>
    <col min="13316" max="13316" width="7.44140625" bestFit="1" customWidth="1"/>
    <col min="13317" max="13317" width="5.33203125" customWidth="1"/>
    <col min="13318" max="13318" width="8.109375" customWidth="1"/>
    <col min="13319" max="13319" width="3.33203125" bestFit="1" customWidth="1"/>
    <col min="13320" max="13320" width="10" customWidth="1"/>
    <col min="13321" max="13321" width="6" customWidth="1"/>
    <col min="13322" max="13322" width="8.109375" customWidth="1"/>
    <col min="13323" max="13323" width="3.33203125" bestFit="1" customWidth="1"/>
    <col min="13324" max="13324" width="8.109375" bestFit="1" customWidth="1"/>
    <col min="13325" max="13325" width="3.88671875" customWidth="1"/>
    <col min="13326" max="13326" width="6.44140625" customWidth="1"/>
    <col min="13327" max="13327" width="7.33203125" customWidth="1"/>
    <col min="13328" max="13328" width="17.77734375" bestFit="1" customWidth="1"/>
    <col min="13329" max="13330" width="13" customWidth="1"/>
    <col min="13331" max="13568" width="9"/>
    <col min="13569" max="13569" width="1.77734375" customWidth="1"/>
    <col min="13570" max="13570" width="6.6640625" customWidth="1"/>
    <col min="13571" max="13571" width="9"/>
    <col min="13572" max="13572" width="7.44140625" bestFit="1" customWidth="1"/>
    <col min="13573" max="13573" width="5.33203125" customWidth="1"/>
    <col min="13574" max="13574" width="8.109375" customWidth="1"/>
    <col min="13575" max="13575" width="3.33203125" bestFit="1" customWidth="1"/>
    <col min="13576" max="13576" width="10" customWidth="1"/>
    <col min="13577" max="13577" width="6" customWidth="1"/>
    <col min="13578" max="13578" width="8.109375" customWidth="1"/>
    <col min="13579" max="13579" width="3.33203125" bestFit="1" customWidth="1"/>
    <col min="13580" max="13580" width="8.109375" bestFit="1" customWidth="1"/>
    <col min="13581" max="13581" width="3.88671875" customWidth="1"/>
    <col min="13582" max="13582" width="6.44140625" customWidth="1"/>
    <col min="13583" max="13583" width="7.33203125" customWidth="1"/>
    <col min="13584" max="13584" width="17.77734375" bestFit="1" customWidth="1"/>
    <col min="13585" max="13586" width="13" customWidth="1"/>
    <col min="13587" max="13824" width="9"/>
    <col min="13825" max="13825" width="1.77734375" customWidth="1"/>
    <col min="13826" max="13826" width="6.6640625" customWidth="1"/>
    <col min="13827" max="13827" width="9"/>
    <col min="13828" max="13828" width="7.44140625" bestFit="1" customWidth="1"/>
    <col min="13829" max="13829" width="5.33203125" customWidth="1"/>
    <col min="13830" max="13830" width="8.109375" customWidth="1"/>
    <col min="13831" max="13831" width="3.33203125" bestFit="1" customWidth="1"/>
    <col min="13832" max="13832" width="10" customWidth="1"/>
    <col min="13833" max="13833" width="6" customWidth="1"/>
    <col min="13834" max="13834" width="8.109375" customWidth="1"/>
    <col min="13835" max="13835" width="3.33203125" bestFit="1" customWidth="1"/>
    <col min="13836" max="13836" width="8.109375" bestFit="1" customWidth="1"/>
    <col min="13837" max="13837" width="3.88671875" customWidth="1"/>
    <col min="13838" max="13838" width="6.44140625" customWidth="1"/>
    <col min="13839" max="13839" width="7.33203125" customWidth="1"/>
    <col min="13840" max="13840" width="17.77734375" bestFit="1" customWidth="1"/>
    <col min="13841" max="13842" width="13" customWidth="1"/>
    <col min="13843" max="14080" width="9"/>
    <col min="14081" max="14081" width="1.77734375" customWidth="1"/>
    <col min="14082" max="14082" width="6.6640625" customWidth="1"/>
    <col min="14083" max="14083" width="9"/>
    <col min="14084" max="14084" width="7.44140625" bestFit="1" customWidth="1"/>
    <col min="14085" max="14085" width="5.33203125" customWidth="1"/>
    <col min="14086" max="14086" width="8.109375" customWidth="1"/>
    <col min="14087" max="14087" width="3.33203125" bestFit="1" customWidth="1"/>
    <col min="14088" max="14088" width="10" customWidth="1"/>
    <col min="14089" max="14089" width="6" customWidth="1"/>
    <col min="14090" max="14090" width="8.109375" customWidth="1"/>
    <col min="14091" max="14091" width="3.33203125" bestFit="1" customWidth="1"/>
    <col min="14092" max="14092" width="8.109375" bestFit="1" customWidth="1"/>
    <col min="14093" max="14093" width="3.88671875" customWidth="1"/>
    <col min="14094" max="14094" width="6.44140625" customWidth="1"/>
    <col min="14095" max="14095" width="7.33203125" customWidth="1"/>
    <col min="14096" max="14096" width="17.77734375" bestFit="1" customWidth="1"/>
    <col min="14097" max="14098" width="13" customWidth="1"/>
    <col min="14099" max="14336" width="9"/>
    <col min="14337" max="14337" width="1.77734375" customWidth="1"/>
    <col min="14338" max="14338" width="6.6640625" customWidth="1"/>
    <col min="14339" max="14339" width="9"/>
    <col min="14340" max="14340" width="7.44140625" bestFit="1" customWidth="1"/>
    <col min="14341" max="14341" width="5.33203125" customWidth="1"/>
    <col min="14342" max="14342" width="8.109375" customWidth="1"/>
    <col min="14343" max="14343" width="3.33203125" bestFit="1" customWidth="1"/>
    <col min="14344" max="14344" width="10" customWidth="1"/>
    <col min="14345" max="14345" width="6" customWidth="1"/>
    <col min="14346" max="14346" width="8.109375" customWidth="1"/>
    <col min="14347" max="14347" width="3.33203125" bestFit="1" customWidth="1"/>
    <col min="14348" max="14348" width="8.109375" bestFit="1" customWidth="1"/>
    <col min="14349" max="14349" width="3.88671875" customWidth="1"/>
    <col min="14350" max="14350" width="6.44140625" customWidth="1"/>
    <col min="14351" max="14351" width="7.33203125" customWidth="1"/>
    <col min="14352" max="14352" width="17.77734375" bestFit="1" customWidth="1"/>
    <col min="14353" max="14354" width="13" customWidth="1"/>
    <col min="14355" max="14592" width="9"/>
    <col min="14593" max="14593" width="1.77734375" customWidth="1"/>
    <col min="14594" max="14594" width="6.6640625" customWidth="1"/>
    <col min="14595" max="14595" width="9"/>
    <col min="14596" max="14596" width="7.44140625" bestFit="1" customWidth="1"/>
    <col min="14597" max="14597" width="5.33203125" customWidth="1"/>
    <col min="14598" max="14598" width="8.109375" customWidth="1"/>
    <col min="14599" max="14599" width="3.33203125" bestFit="1" customWidth="1"/>
    <col min="14600" max="14600" width="10" customWidth="1"/>
    <col min="14601" max="14601" width="6" customWidth="1"/>
    <col min="14602" max="14602" width="8.109375" customWidth="1"/>
    <col min="14603" max="14603" width="3.33203125" bestFit="1" customWidth="1"/>
    <col min="14604" max="14604" width="8.109375" bestFit="1" customWidth="1"/>
    <col min="14605" max="14605" width="3.88671875" customWidth="1"/>
    <col min="14606" max="14606" width="6.44140625" customWidth="1"/>
    <col min="14607" max="14607" width="7.33203125" customWidth="1"/>
    <col min="14608" max="14608" width="17.77734375" bestFit="1" customWidth="1"/>
    <col min="14609" max="14610" width="13" customWidth="1"/>
    <col min="14611" max="14848" width="9"/>
    <col min="14849" max="14849" width="1.77734375" customWidth="1"/>
    <col min="14850" max="14850" width="6.6640625" customWidth="1"/>
    <col min="14851" max="14851" width="9"/>
    <col min="14852" max="14852" width="7.44140625" bestFit="1" customWidth="1"/>
    <col min="14853" max="14853" width="5.33203125" customWidth="1"/>
    <col min="14854" max="14854" width="8.109375" customWidth="1"/>
    <col min="14855" max="14855" width="3.33203125" bestFit="1" customWidth="1"/>
    <col min="14856" max="14856" width="10" customWidth="1"/>
    <col min="14857" max="14857" width="6" customWidth="1"/>
    <col min="14858" max="14858" width="8.109375" customWidth="1"/>
    <col min="14859" max="14859" width="3.33203125" bestFit="1" customWidth="1"/>
    <col min="14860" max="14860" width="8.109375" bestFit="1" customWidth="1"/>
    <col min="14861" max="14861" width="3.88671875" customWidth="1"/>
    <col min="14862" max="14862" width="6.44140625" customWidth="1"/>
    <col min="14863" max="14863" width="7.33203125" customWidth="1"/>
    <col min="14864" max="14864" width="17.77734375" bestFit="1" customWidth="1"/>
    <col min="14865" max="14866" width="13" customWidth="1"/>
    <col min="14867" max="15104" width="9"/>
    <col min="15105" max="15105" width="1.77734375" customWidth="1"/>
    <col min="15106" max="15106" width="6.6640625" customWidth="1"/>
    <col min="15107" max="15107" width="9"/>
    <col min="15108" max="15108" width="7.44140625" bestFit="1" customWidth="1"/>
    <col min="15109" max="15109" width="5.33203125" customWidth="1"/>
    <col min="15110" max="15110" width="8.109375" customWidth="1"/>
    <col min="15111" max="15111" width="3.33203125" bestFit="1" customWidth="1"/>
    <col min="15112" max="15112" width="10" customWidth="1"/>
    <col min="15113" max="15113" width="6" customWidth="1"/>
    <col min="15114" max="15114" width="8.109375" customWidth="1"/>
    <col min="15115" max="15115" width="3.33203125" bestFit="1" customWidth="1"/>
    <col min="15116" max="15116" width="8.109375" bestFit="1" customWidth="1"/>
    <col min="15117" max="15117" width="3.88671875" customWidth="1"/>
    <col min="15118" max="15118" width="6.44140625" customWidth="1"/>
    <col min="15119" max="15119" width="7.33203125" customWidth="1"/>
    <col min="15120" max="15120" width="17.77734375" bestFit="1" customWidth="1"/>
    <col min="15121" max="15122" width="13" customWidth="1"/>
    <col min="15123" max="15360" width="9"/>
    <col min="15361" max="15361" width="1.77734375" customWidth="1"/>
    <col min="15362" max="15362" width="6.6640625" customWidth="1"/>
    <col min="15363" max="15363" width="9"/>
    <col min="15364" max="15364" width="7.44140625" bestFit="1" customWidth="1"/>
    <col min="15365" max="15365" width="5.33203125" customWidth="1"/>
    <col min="15366" max="15366" width="8.109375" customWidth="1"/>
    <col min="15367" max="15367" width="3.33203125" bestFit="1" customWidth="1"/>
    <col min="15368" max="15368" width="10" customWidth="1"/>
    <col min="15369" max="15369" width="6" customWidth="1"/>
    <col min="15370" max="15370" width="8.109375" customWidth="1"/>
    <col min="15371" max="15371" width="3.33203125" bestFit="1" customWidth="1"/>
    <col min="15372" max="15372" width="8.109375" bestFit="1" customWidth="1"/>
    <col min="15373" max="15373" width="3.88671875" customWidth="1"/>
    <col min="15374" max="15374" width="6.44140625" customWidth="1"/>
    <col min="15375" max="15375" width="7.33203125" customWidth="1"/>
    <col min="15376" max="15376" width="17.77734375" bestFit="1" customWidth="1"/>
    <col min="15377" max="15378" width="13" customWidth="1"/>
    <col min="15379" max="15616" width="9"/>
    <col min="15617" max="15617" width="1.77734375" customWidth="1"/>
    <col min="15618" max="15618" width="6.6640625" customWidth="1"/>
    <col min="15619" max="15619" width="9"/>
    <col min="15620" max="15620" width="7.44140625" bestFit="1" customWidth="1"/>
    <col min="15621" max="15621" width="5.33203125" customWidth="1"/>
    <col min="15622" max="15622" width="8.109375" customWidth="1"/>
    <col min="15623" max="15623" width="3.33203125" bestFit="1" customWidth="1"/>
    <col min="15624" max="15624" width="10" customWidth="1"/>
    <col min="15625" max="15625" width="6" customWidth="1"/>
    <col min="15626" max="15626" width="8.109375" customWidth="1"/>
    <col min="15627" max="15627" width="3.33203125" bestFit="1" customWidth="1"/>
    <col min="15628" max="15628" width="8.109375" bestFit="1" customWidth="1"/>
    <col min="15629" max="15629" width="3.88671875" customWidth="1"/>
    <col min="15630" max="15630" width="6.44140625" customWidth="1"/>
    <col min="15631" max="15631" width="7.33203125" customWidth="1"/>
    <col min="15632" max="15632" width="17.77734375" bestFit="1" customWidth="1"/>
    <col min="15633" max="15634" width="13" customWidth="1"/>
    <col min="15635" max="15872" width="9"/>
    <col min="15873" max="15873" width="1.77734375" customWidth="1"/>
    <col min="15874" max="15874" width="6.6640625" customWidth="1"/>
    <col min="15875" max="15875" width="9"/>
    <col min="15876" max="15876" width="7.44140625" bestFit="1" customWidth="1"/>
    <col min="15877" max="15877" width="5.33203125" customWidth="1"/>
    <col min="15878" max="15878" width="8.109375" customWidth="1"/>
    <col min="15879" max="15879" width="3.33203125" bestFit="1" customWidth="1"/>
    <col min="15880" max="15880" width="10" customWidth="1"/>
    <col min="15881" max="15881" width="6" customWidth="1"/>
    <col min="15882" max="15882" width="8.109375" customWidth="1"/>
    <col min="15883" max="15883" width="3.33203125" bestFit="1" customWidth="1"/>
    <col min="15884" max="15884" width="8.109375" bestFit="1" customWidth="1"/>
    <col min="15885" max="15885" width="3.88671875" customWidth="1"/>
    <col min="15886" max="15886" width="6.44140625" customWidth="1"/>
    <col min="15887" max="15887" width="7.33203125" customWidth="1"/>
    <col min="15888" max="15888" width="17.77734375" bestFit="1" customWidth="1"/>
    <col min="15889" max="15890" width="13" customWidth="1"/>
    <col min="15891" max="16128" width="9"/>
    <col min="16129" max="16129" width="1.77734375" customWidth="1"/>
    <col min="16130" max="16130" width="6.6640625" customWidth="1"/>
    <col min="16131" max="16131" width="9"/>
    <col min="16132" max="16132" width="7.44140625" bestFit="1" customWidth="1"/>
    <col min="16133" max="16133" width="5.33203125" customWidth="1"/>
    <col min="16134" max="16134" width="8.109375" customWidth="1"/>
    <col min="16135" max="16135" width="3.33203125" bestFit="1" customWidth="1"/>
    <col min="16136" max="16136" width="10" customWidth="1"/>
    <col min="16137" max="16137" width="6" customWidth="1"/>
    <col min="16138" max="16138" width="8.109375" customWidth="1"/>
    <col min="16139" max="16139" width="3.33203125" bestFit="1" customWidth="1"/>
    <col min="16140" max="16140" width="8.109375" bestFit="1" customWidth="1"/>
    <col min="16141" max="16141" width="3.88671875" customWidth="1"/>
    <col min="16142" max="16142" width="6.44140625" customWidth="1"/>
    <col min="16143" max="16143" width="7.33203125" customWidth="1"/>
    <col min="16144" max="16144" width="17.77734375" bestFit="1" customWidth="1"/>
    <col min="16145" max="16146" width="13" customWidth="1"/>
    <col min="16147" max="16384" width="9"/>
  </cols>
  <sheetData>
    <row r="1" spans="1:48" ht="6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48" ht="14.25" customHeight="1" x14ac:dyDescent="0.2">
      <c r="A2" s="1"/>
      <c r="B2" s="160" t="s">
        <v>1</v>
      </c>
      <c r="C2" s="161"/>
      <c r="D2" s="162" t="s">
        <v>44</v>
      </c>
      <c r="E2" s="163"/>
      <c r="F2" s="164"/>
      <c r="G2" s="165" t="s">
        <v>112</v>
      </c>
      <c r="H2" s="166"/>
      <c r="I2" s="2"/>
      <c r="J2" s="2"/>
      <c r="K2" s="2"/>
      <c r="L2" s="178" t="s">
        <v>48</v>
      </c>
      <c r="M2" s="178"/>
      <c r="N2" s="179"/>
      <c r="P2" t="s">
        <v>107</v>
      </c>
      <c r="AL2" s="22" t="str">
        <f>P4</f>
        <v>1 黒磯地区</v>
      </c>
      <c r="AM2" s="36" t="s">
        <v>108</v>
      </c>
      <c r="AN2" s="36" t="s">
        <v>109</v>
      </c>
      <c r="AP2" s="22" t="str">
        <f>P5</f>
        <v>2 西那須野地区</v>
      </c>
      <c r="AQ2" s="36" t="s">
        <v>108</v>
      </c>
      <c r="AR2" s="36" t="s">
        <v>109</v>
      </c>
      <c r="AT2" s="22" t="str">
        <f>P6</f>
        <v>3 塩原地区</v>
      </c>
      <c r="AU2" s="36" t="s">
        <v>108</v>
      </c>
      <c r="AV2" s="36" t="s">
        <v>109</v>
      </c>
    </row>
    <row r="3" spans="1:48" ht="14.25" customHeight="1" thickBot="1" x14ac:dyDescent="0.25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80"/>
      <c r="M3" s="180"/>
      <c r="N3" s="181"/>
      <c r="P3" s="25" t="str">
        <f>G2</f>
        <v>5年確率</v>
      </c>
      <c r="Q3" s="25" t="s">
        <v>41</v>
      </c>
      <c r="R3" s="25" t="s">
        <v>42</v>
      </c>
      <c r="T3" s="25" t="str">
        <f>AJ3</f>
        <v>5年確率</v>
      </c>
      <c r="U3" s="25" t="s">
        <v>110</v>
      </c>
      <c r="V3" s="25" t="s">
        <v>111</v>
      </c>
      <c r="X3" s="25" t="str">
        <f>AJ4</f>
        <v>10年確率</v>
      </c>
      <c r="Y3" s="25" t="s">
        <v>41</v>
      </c>
      <c r="Z3" s="25" t="s">
        <v>42</v>
      </c>
      <c r="AB3" s="25" t="str">
        <f>AJ5</f>
        <v>30年確率</v>
      </c>
      <c r="AC3" s="25" t="s">
        <v>41</v>
      </c>
      <c r="AD3" s="25" t="s">
        <v>42</v>
      </c>
      <c r="AF3" s="25" t="str">
        <f>AJ6</f>
        <v>100年確率</v>
      </c>
      <c r="AG3" s="25" t="s">
        <v>41</v>
      </c>
      <c r="AH3" s="25" t="s">
        <v>42</v>
      </c>
      <c r="AJ3" t="s">
        <v>112</v>
      </c>
      <c r="AL3" s="14" t="str">
        <f>$AJ$3</f>
        <v>5年確率</v>
      </c>
      <c r="AM3" s="14">
        <f>U4</f>
        <v>4050</v>
      </c>
      <c r="AN3" s="14">
        <f>V4</f>
        <v>30</v>
      </c>
      <c r="AP3" s="14" t="str">
        <f>$AJ$3</f>
        <v>5年確率</v>
      </c>
      <c r="AQ3" s="14">
        <f>U5</f>
        <v>4750</v>
      </c>
      <c r="AR3" s="14">
        <f>V5</f>
        <v>35</v>
      </c>
      <c r="AT3" s="14" t="str">
        <f>$AJ$3</f>
        <v>5年確率</v>
      </c>
      <c r="AU3" s="14">
        <f>U6</f>
        <v>4275</v>
      </c>
      <c r="AV3" s="14">
        <f>V6</f>
        <v>35</v>
      </c>
    </row>
    <row r="4" spans="1:48" ht="13.8" thickBot="1" x14ac:dyDescent="0.25">
      <c r="A4" s="1"/>
      <c r="B4" s="153" t="s">
        <v>113</v>
      </c>
      <c r="C4" s="146"/>
      <c r="D4" s="146"/>
      <c r="E4" s="96" t="s">
        <v>114</v>
      </c>
      <c r="F4" s="23">
        <v>0.62609999999999999</v>
      </c>
      <c r="G4" s="1" t="s">
        <v>115</v>
      </c>
      <c r="H4" s="146" t="s">
        <v>47</v>
      </c>
      <c r="I4" s="146"/>
      <c r="J4" s="146"/>
      <c r="K4" s="96" t="s">
        <v>114</v>
      </c>
      <c r="L4" s="100">
        <v>0.247</v>
      </c>
      <c r="M4" s="1" t="s">
        <v>165</v>
      </c>
      <c r="N4" s="4"/>
      <c r="P4" s="14" t="s">
        <v>44</v>
      </c>
      <c r="Q4" s="14">
        <f>VLOOKUP($P$3,$AL$3:$AN$6,2,FALSE)</f>
        <v>4050</v>
      </c>
      <c r="R4" s="14">
        <f>VLOOKUP($P$3,$AL$3:$AN$6,3,FALSE)</f>
        <v>30</v>
      </c>
      <c r="T4" s="14" t="s">
        <v>44</v>
      </c>
      <c r="U4" s="14">
        <v>4050</v>
      </c>
      <c r="V4" s="14">
        <v>30</v>
      </c>
      <c r="X4" s="14" t="s">
        <v>44</v>
      </c>
      <c r="Y4" s="14">
        <v>4950</v>
      </c>
      <c r="Z4" s="14">
        <v>30</v>
      </c>
      <c r="AB4" s="14" t="s">
        <v>44</v>
      </c>
      <c r="AC4" s="14">
        <v>7500</v>
      </c>
      <c r="AD4" s="14">
        <v>40</v>
      </c>
      <c r="AF4" s="14" t="s">
        <v>44</v>
      </c>
      <c r="AG4" s="14">
        <v>9975</v>
      </c>
      <c r="AH4" s="14">
        <v>35</v>
      </c>
      <c r="AJ4" t="s">
        <v>116</v>
      </c>
      <c r="AL4" s="14" t="str">
        <f>$AJ$4</f>
        <v>10年確率</v>
      </c>
      <c r="AM4" s="14">
        <f>Y4</f>
        <v>4950</v>
      </c>
      <c r="AN4" s="14">
        <f>Z4</f>
        <v>30</v>
      </c>
      <c r="AP4" s="14" t="str">
        <f>$AJ$4</f>
        <v>10年確率</v>
      </c>
      <c r="AQ4" s="14">
        <f>Y5</f>
        <v>5400</v>
      </c>
      <c r="AR4" s="14">
        <f>Z5</f>
        <v>30</v>
      </c>
      <c r="AT4" s="14" t="str">
        <f>$AJ$4</f>
        <v>10年確率</v>
      </c>
      <c r="AU4" s="14">
        <f>Y6</f>
        <v>5225</v>
      </c>
      <c r="AV4" s="14">
        <f>Z6</f>
        <v>35</v>
      </c>
    </row>
    <row r="5" spans="1:48" ht="13.8" thickBot="1" x14ac:dyDescent="0.25">
      <c r="A5" s="1"/>
      <c r="B5" s="154" t="s">
        <v>117</v>
      </c>
      <c r="C5" s="155"/>
      <c r="D5" s="155"/>
      <c r="E5" s="36" t="s">
        <v>118</v>
      </c>
      <c r="F5" s="75">
        <v>102.95</v>
      </c>
      <c r="G5" t="s">
        <v>119</v>
      </c>
      <c r="I5" s="146" t="s">
        <v>2</v>
      </c>
      <c r="J5" s="146"/>
      <c r="K5" s="1"/>
      <c r="L5" s="1"/>
      <c r="M5" s="1"/>
      <c r="N5" s="4"/>
      <c r="P5" s="14" t="s">
        <v>45</v>
      </c>
      <c r="Q5" s="14">
        <f>VLOOKUP($P$3,$AP$3:$AR$6,2,FALSE)</f>
        <v>4750</v>
      </c>
      <c r="R5" s="14">
        <f>VLOOKUP($P$3,$AP$3:$AR$6,3,FALSE)</f>
        <v>35</v>
      </c>
      <c r="T5" s="14" t="s">
        <v>45</v>
      </c>
      <c r="U5" s="14">
        <v>4750</v>
      </c>
      <c r="V5" s="14">
        <v>35</v>
      </c>
      <c r="X5" s="14" t="s">
        <v>45</v>
      </c>
      <c r="Y5" s="14">
        <v>5400</v>
      </c>
      <c r="Z5" s="14">
        <v>30</v>
      </c>
      <c r="AB5" s="14" t="s">
        <v>45</v>
      </c>
      <c r="AC5" s="14">
        <v>7500</v>
      </c>
      <c r="AD5" s="14">
        <v>40</v>
      </c>
      <c r="AF5" s="14" t="s">
        <v>45</v>
      </c>
      <c r="AG5" s="14">
        <v>11050</v>
      </c>
      <c r="AH5" s="14">
        <v>25</v>
      </c>
      <c r="AJ5" t="s">
        <v>106</v>
      </c>
      <c r="AL5" s="14" t="str">
        <f>$AJ$5</f>
        <v>30年確率</v>
      </c>
      <c r="AM5" s="14">
        <f>AC4</f>
        <v>7500</v>
      </c>
      <c r="AN5" s="14">
        <f>AD4</f>
        <v>40</v>
      </c>
      <c r="AP5" s="14" t="str">
        <f>$AJ$5</f>
        <v>30年確率</v>
      </c>
      <c r="AQ5" s="14">
        <f>AC5</f>
        <v>7500</v>
      </c>
      <c r="AR5" s="14">
        <f>AD5</f>
        <v>40</v>
      </c>
      <c r="AT5" s="14" t="str">
        <f>$AJ$5</f>
        <v>30年確率</v>
      </c>
      <c r="AU5" s="14">
        <f>AC6</f>
        <v>6500</v>
      </c>
      <c r="AV5" s="14">
        <f>AD6</f>
        <v>40</v>
      </c>
    </row>
    <row r="6" spans="1:48" ht="13.8" thickBot="1" x14ac:dyDescent="0.25">
      <c r="A6" s="1"/>
      <c r="B6" s="153" t="s">
        <v>39</v>
      </c>
      <c r="C6" s="146"/>
      <c r="D6" s="146"/>
      <c r="E6" s="96" t="s">
        <v>120</v>
      </c>
      <c r="F6" s="101">
        <v>0.65</v>
      </c>
      <c r="G6" s="1"/>
      <c r="H6" s="146" t="s">
        <v>7</v>
      </c>
      <c r="I6" s="146"/>
      <c r="J6" s="146"/>
      <c r="K6" s="96" t="s">
        <v>120</v>
      </c>
      <c r="L6" s="1">
        <v>0.36</v>
      </c>
      <c r="M6" s="1"/>
      <c r="N6" s="4"/>
      <c r="P6" s="14" t="s">
        <v>46</v>
      </c>
      <c r="Q6" s="14">
        <f>VLOOKUP($P$3,$AT$3:$AV$6,2,FALSE)</f>
        <v>4275</v>
      </c>
      <c r="R6" s="14">
        <f>VLOOKUP($P$3,$AT$3:$AV$6,3,FALSE)</f>
        <v>35</v>
      </c>
      <c r="T6" s="14" t="s">
        <v>46</v>
      </c>
      <c r="U6" s="14">
        <v>4275</v>
      </c>
      <c r="V6" s="14">
        <v>35</v>
      </c>
      <c r="X6" s="14" t="s">
        <v>46</v>
      </c>
      <c r="Y6" s="14">
        <v>5225</v>
      </c>
      <c r="Z6" s="14">
        <v>35</v>
      </c>
      <c r="AB6" s="14" t="s">
        <v>46</v>
      </c>
      <c r="AC6" s="14">
        <v>6500</v>
      </c>
      <c r="AD6" s="14">
        <v>40</v>
      </c>
      <c r="AF6" s="14" t="s">
        <v>46</v>
      </c>
      <c r="AG6" s="14">
        <v>9975</v>
      </c>
      <c r="AH6" s="14">
        <v>35</v>
      </c>
      <c r="AJ6" t="s">
        <v>121</v>
      </c>
      <c r="AL6" s="14" t="str">
        <f>$AJ$6</f>
        <v>100年確率</v>
      </c>
      <c r="AM6" s="14">
        <f>AG4</f>
        <v>9975</v>
      </c>
      <c r="AN6" s="14">
        <f>AH4</f>
        <v>35</v>
      </c>
      <c r="AP6" s="14" t="str">
        <f>$AJ$6</f>
        <v>100年確率</v>
      </c>
      <c r="AQ6" s="14">
        <f>AG5</f>
        <v>11050</v>
      </c>
      <c r="AR6" s="14">
        <f>AH5</f>
        <v>25</v>
      </c>
      <c r="AT6" s="14" t="str">
        <f>$AJ$6</f>
        <v>100年確率</v>
      </c>
      <c r="AU6" s="14">
        <f>AG6</f>
        <v>9975</v>
      </c>
      <c r="AV6" s="14">
        <f>AH6</f>
        <v>35</v>
      </c>
    </row>
    <row r="7" spans="1:48" x14ac:dyDescent="0.2">
      <c r="A7" s="1"/>
      <c r="B7" s="3"/>
      <c r="C7" s="1" t="s">
        <v>8</v>
      </c>
      <c r="D7" s="1"/>
      <c r="E7" s="1"/>
      <c r="F7" s="1"/>
      <c r="G7" s="1"/>
      <c r="H7" s="1"/>
      <c r="I7" s="1"/>
      <c r="J7" s="1"/>
      <c r="K7" s="1"/>
      <c r="L7" s="1"/>
      <c r="M7" s="1"/>
      <c r="N7" s="4"/>
    </row>
    <row r="8" spans="1:48" ht="13.8" thickBot="1" x14ac:dyDescent="0.25">
      <c r="A8" s="1"/>
      <c r="B8" s="3"/>
      <c r="C8" s="1" t="s">
        <v>9</v>
      </c>
      <c r="D8" s="1"/>
      <c r="E8" s="1"/>
      <c r="F8" s="1"/>
      <c r="G8" s="1"/>
      <c r="H8" s="1"/>
      <c r="I8" s="1"/>
      <c r="J8" s="1"/>
      <c r="K8" s="1"/>
      <c r="L8" s="1"/>
      <c r="M8" s="1"/>
      <c r="N8" s="4"/>
    </row>
    <row r="9" spans="1:48" ht="13.8" thickBot="1" x14ac:dyDescent="0.25">
      <c r="A9" s="1"/>
      <c r="B9" s="151" t="s">
        <v>99</v>
      </c>
      <c r="C9" s="152"/>
      <c r="D9" s="152"/>
      <c r="E9" s="96" t="s">
        <v>120</v>
      </c>
      <c r="F9" s="68" t="s">
        <v>174</v>
      </c>
      <c r="G9" s="1" t="s">
        <v>122</v>
      </c>
      <c r="H9" s="1"/>
      <c r="I9" s="1"/>
      <c r="J9" s="1"/>
      <c r="K9" s="1"/>
      <c r="L9" s="69" t="s">
        <v>95</v>
      </c>
      <c r="M9" s="96" t="s">
        <v>120</v>
      </c>
      <c r="N9" s="24">
        <v>0.35</v>
      </c>
      <c r="P9" s="25" t="s">
        <v>123</v>
      </c>
      <c r="Q9" s="63" t="str">
        <f>F11</f>
        <v>-</v>
      </c>
    </row>
    <row r="10" spans="1:48" ht="13.5" customHeight="1" thickBot="1" x14ac:dyDescent="0.25">
      <c r="A10" s="1"/>
      <c r="B10" s="151" t="s">
        <v>100</v>
      </c>
      <c r="C10" s="152"/>
      <c r="D10" s="152"/>
      <c r="E10" s="96" t="s">
        <v>124</v>
      </c>
      <c r="F10" s="68" t="s">
        <v>174</v>
      </c>
      <c r="G10" s="1" t="s">
        <v>125</v>
      </c>
      <c r="H10" s="1"/>
      <c r="I10" s="1"/>
      <c r="J10" s="1"/>
      <c r="K10" s="1"/>
      <c r="L10" s="149" t="s">
        <v>126</v>
      </c>
      <c r="M10" s="149"/>
      <c r="N10" s="150"/>
      <c r="P10" s="25" t="s">
        <v>111</v>
      </c>
      <c r="Q10" s="63" t="str">
        <f>F12</f>
        <v>-</v>
      </c>
    </row>
    <row r="11" spans="1:48" ht="13.8" thickBot="1" x14ac:dyDescent="0.25">
      <c r="A11" s="1"/>
      <c r="B11" s="151" t="s">
        <v>97</v>
      </c>
      <c r="C11" s="152"/>
      <c r="D11" s="152"/>
      <c r="E11" s="96" t="s">
        <v>124</v>
      </c>
      <c r="F11" s="68" t="s">
        <v>174</v>
      </c>
      <c r="G11" s="1" t="s">
        <v>125</v>
      </c>
      <c r="H11" s="1"/>
      <c r="I11" s="1"/>
      <c r="J11" s="1"/>
      <c r="K11" s="1"/>
      <c r="L11" s="149"/>
      <c r="M11" s="149"/>
      <c r="N11" s="150"/>
      <c r="P11" s="25" t="s">
        <v>127</v>
      </c>
      <c r="Q11" s="63" t="str">
        <f>F9</f>
        <v>-</v>
      </c>
    </row>
    <row r="12" spans="1:48" ht="14.25" customHeight="1" thickBot="1" x14ac:dyDescent="0.25">
      <c r="A12" s="1"/>
      <c r="B12" s="151" t="s">
        <v>98</v>
      </c>
      <c r="C12" s="152"/>
      <c r="D12" s="152"/>
      <c r="E12" s="96" t="s">
        <v>124</v>
      </c>
      <c r="F12" s="68" t="s">
        <v>175</v>
      </c>
      <c r="G12" s="1" t="s">
        <v>125</v>
      </c>
      <c r="H12" s="1"/>
      <c r="I12" s="1"/>
      <c r="J12" s="1"/>
      <c r="K12" s="1"/>
      <c r="L12" s="149" t="s">
        <v>96</v>
      </c>
      <c r="M12" s="149"/>
      <c r="N12" s="150"/>
      <c r="P12" s="25" t="s">
        <v>128</v>
      </c>
      <c r="Q12" s="63" t="str">
        <f>F10</f>
        <v>-</v>
      </c>
    </row>
    <row r="13" spans="1:48" ht="13.8" thickBot="1" x14ac:dyDescent="0.25">
      <c r="A13" s="1"/>
      <c r="B13" s="78" t="s">
        <v>101</v>
      </c>
      <c r="C13" s="21"/>
      <c r="D13" s="79"/>
      <c r="E13" s="36"/>
      <c r="H13" s="21"/>
      <c r="J13" s="79"/>
      <c r="K13" s="36"/>
      <c r="N13" s="66"/>
    </row>
    <row r="14" spans="1:48" ht="13.8" thickBot="1" x14ac:dyDescent="0.25">
      <c r="A14" s="1"/>
      <c r="B14" s="153" t="s">
        <v>105</v>
      </c>
      <c r="C14" s="146"/>
      <c r="D14" s="146"/>
      <c r="E14" s="96" t="s">
        <v>124</v>
      </c>
      <c r="F14" s="68">
        <v>2.6</v>
      </c>
      <c r="G14" s="1" t="s">
        <v>125</v>
      </c>
      <c r="H14" s="21"/>
      <c r="J14" s="79"/>
      <c r="K14" s="36"/>
      <c r="N14" s="66"/>
      <c r="P14" s="25" t="s">
        <v>129</v>
      </c>
      <c r="Q14" s="64" t="e">
        <f>Q11*Q10</f>
        <v>#VALUE!</v>
      </c>
    </row>
    <row r="15" spans="1:48" x14ac:dyDescent="0.2">
      <c r="A15" s="1"/>
      <c r="B15" s="77"/>
      <c r="C15" s="70"/>
      <c r="D15" s="71"/>
      <c r="E15" s="72"/>
      <c r="F15" s="73"/>
      <c r="G15" s="73"/>
      <c r="H15" s="70"/>
      <c r="I15" s="73"/>
      <c r="J15" s="71"/>
      <c r="K15" s="72"/>
      <c r="L15" s="73"/>
      <c r="M15" s="73"/>
      <c r="N15" s="74"/>
      <c r="P15" s="25" t="s">
        <v>130</v>
      </c>
      <c r="Q15" s="64" t="e">
        <f>Q9*Q12</f>
        <v>#VALUE!</v>
      </c>
    </row>
    <row r="16" spans="1:48" x14ac:dyDescent="0.2">
      <c r="A16" s="1"/>
      <c r="B16" s="1"/>
      <c r="C16" s="5"/>
      <c r="D16" s="6"/>
      <c r="E16" s="96"/>
      <c r="F16" s="1"/>
      <c r="G16" s="1"/>
      <c r="H16" s="5"/>
      <c r="I16" s="1"/>
      <c r="J16" s="6"/>
      <c r="K16" s="96"/>
      <c r="L16" s="1"/>
      <c r="M16" s="1"/>
      <c r="N16" s="1"/>
      <c r="P16" s="25" t="s">
        <v>131</v>
      </c>
      <c r="Q16" s="64" t="e">
        <f>Q9*Q10</f>
        <v>#VALUE!</v>
      </c>
    </row>
    <row r="17" spans="1:18" x14ac:dyDescent="0.2">
      <c r="A17" s="1"/>
      <c r="B17" s="1" t="s">
        <v>43</v>
      </c>
      <c r="C17" s="1"/>
      <c r="E17" s="1"/>
      <c r="F17" s="1"/>
      <c r="G17" s="1"/>
      <c r="H17" s="1"/>
      <c r="I17" s="1"/>
      <c r="J17" s="1"/>
      <c r="K17" s="1"/>
      <c r="L17" s="1"/>
      <c r="M17" s="1"/>
      <c r="N17" s="1"/>
      <c r="P17" s="25" t="s">
        <v>132</v>
      </c>
      <c r="Q17" s="64" t="e">
        <f>Q11*Q12</f>
        <v>#VALUE!</v>
      </c>
    </row>
    <row r="18" spans="1:18" x14ac:dyDescent="0.2">
      <c r="A18" s="1"/>
      <c r="B18" s="141" t="s">
        <v>6</v>
      </c>
      <c r="C18" s="141"/>
      <c r="D18" s="158">
        <f>LOOKUP(D2,P4:P6,Q4:Q6)</f>
        <v>4050</v>
      </c>
      <c r="E18" s="158"/>
      <c r="F18" s="158"/>
      <c r="G18" s="142" t="s">
        <v>124</v>
      </c>
      <c r="H18" s="159">
        <f>D18/(D19+F19)</f>
        <v>101.25</v>
      </c>
      <c r="I18" s="1"/>
      <c r="J18" s="1"/>
      <c r="K18" s="1"/>
      <c r="L18" s="1"/>
      <c r="M18" s="1"/>
      <c r="N18" s="1"/>
    </row>
    <row r="19" spans="1:18" x14ac:dyDescent="0.2">
      <c r="A19" s="1"/>
      <c r="B19" s="141"/>
      <c r="C19" s="141"/>
      <c r="D19" s="34">
        <v>10</v>
      </c>
      <c r="E19" s="34" t="s">
        <v>133</v>
      </c>
      <c r="F19" s="34">
        <f>LOOKUP(D2,P4:P6,R4:R6)</f>
        <v>30</v>
      </c>
      <c r="G19" s="142"/>
      <c r="H19" s="159"/>
      <c r="I19" s="1"/>
      <c r="J19" s="1"/>
      <c r="K19" s="1"/>
      <c r="L19" s="1"/>
      <c r="M19" s="1"/>
      <c r="N19" s="1"/>
      <c r="P19" s="25" t="s">
        <v>134</v>
      </c>
      <c r="Q19" s="65" t="e">
        <f>Q14+Q15</f>
        <v>#VALUE!</v>
      </c>
    </row>
    <row r="20" spans="1:18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P20" s="25" t="s">
        <v>135</v>
      </c>
      <c r="Q20" s="65" t="e">
        <f>2*(Q16+Q17)</f>
        <v>#VALUE!</v>
      </c>
    </row>
    <row r="21" spans="1:18" x14ac:dyDescent="0.2">
      <c r="A21" s="1"/>
      <c r="B21" s="1" t="s">
        <v>3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8" ht="15.6" x14ac:dyDescent="0.2">
      <c r="A22" s="1"/>
      <c r="B22" s="141" t="s">
        <v>166</v>
      </c>
      <c r="C22" s="141"/>
      <c r="D22" s="96" t="s">
        <v>136</v>
      </c>
      <c r="E22" s="96" t="s">
        <v>137</v>
      </c>
      <c r="F22" s="96">
        <f>L4</f>
        <v>0.247</v>
      </c>
      <c r="G22" s="96" t="s">
        <v>137</v>
      </c>
      <c r="H22" s="76">
        <f>F5</f>
        <v>102.95</v>
      </c>
      <c r="I22" s="96" t="s">
        <v>137</v>
      </c>
      <c r="J22" s="96">
        <f>L6</f>
        <v>0.36</v>
      </c>
      <c r="K22" s="96" t="s">
        <v>124</v>
      </c>
      <c r="L22" s="146">
        <f>F22*H22*J22/1000</f>
        <v>9.1543140000000002E-3</v>
      </c>
      <c r="M22" s="146"/>
      <c r="N22" s="1"/>
      <c r="P22" s="25" t="s">
        <v>138</v>
      </c>
      <c r="Q22" s="65" t="e">
        <f>Q19+Q20</f>
        <v>#VALUE!</v>
      </c>
      <c r="R22" s="21"/>
    </row>
    <row r="23" spans="1:18" ht="15.6" x14ac:dyDescent="0.2">
      <c r="A23" s="1"/>
      <c r="B23" s="1"/>
      <c r="C23" s="1"/>
      <c r="D23" s="1"/>
      <c r="E23" s="1"/>
      <c r="F23" s="7" t="s">
        <v>139</v>
      </c>
      <c r="G23" s="7"/>
      <c r="H23" s="7" t="s">
        <v>140</v>
      </c>
      <c r="I23" s="7"/>
      <c r="J23" s="7" t="s">
        <v>141</v>
      </c>
      <c r="K23" s="1"/>
      <c r="L23" s="1"/>
      <c r="M23" s="1"/>
      <c r="N23" s="1"/>
    </row>
    <row r="24" spans="1:18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8" x14ac:dyDescent="0.2">
      <c r="A25" s="1"/>
      <c r="B25" s="1" t="s">
        <v>4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8" ht="15.6" x14ac:dyDescent="0.3">
      <c r="A26" s="1"/>
      <c r="B26" s="1"/>
      <c r="C26" s="1"/>
      <c r="D26" s="1"/>
      <c r="E26" s="1"/>
      <c r="F26" s="1"/>
      <c r="G26" s="1"/>
      <c r="H26" s="8" t="s">
        <v>142</v>
      </c>
      <c r="I26" s="8"/>
      <c r="J26" s="8" t="s">
        <v>143</v>
      </c>
      <c r="K26" s="1"/>
      <c r="L26" s="1"/>
      <c r="M26" s="1"/>
      <c r="N26" s="1"/>
    </row>
    <row r="27" spans="1:18" x14ac:dyDescent="0.2">
      <c r="A27" s="1"/>
      <c r="B27" s="1"/>
      <c r="C27" s="142" t="s">
        <v>144</v>
      </c>
      <c r="D27" s="10">
        <f>D18</f>
        <v>4050</v>
      </c>
      <c r="E27" s="10" t="s">
        <v>137</v>
      </c>
      <c r="F27" s="10">
        <f>F19</f>
        <v>30</v>
      </c>
      <c r="G27" s="10" t="s">
        <v>145</v>
      </c>
      <c r="H27" s="10">
        <f>F6</f>
        <v>0.65</v>
      </c>
      <c r="I27" s="10" t="s">
        <v>93</v>
      </c>
      <c r="J27" s="10">
        <f>F4</f>
        <v>0.62609999999999999</v>
      </c>
      <c r="K27" s="142" t="s">
        <v>146</v>
      </c>
      <c r="L27" s="142">
        <f>F19</f>
        <v>30</v>
      </c>
      <c r="M27" s="1"/>
      <c r="N27" s="1"/>
    </row>
    <row r="28" spans="1:18" x14ac:dyDescent="0.2">
      <c r="A28" s="1"/>
      <c r="B28" s="1"/>
      <c r="C28" s="142"/>
      <c r="D28" s="1"/>
      <c r="E28" s="1"/>
      <c r="F28" s="98">
        <v>360</v>
      </c>
      <c r="G28" s="98" t="s">
        <v>93</v>
      </c>
      <c r="H28" s="142">
        <f>L22</f>
        <v>9.1543140000000002E-3</v>
      </c>
      <c r="I28" s="142"/>
      <c r="J28" s="142"/>
      <c r="K28" s="142"/>
      <c r="L28" s="142"/>
      <c r="M28" s="1"/>
      <c r="N28" s="1"/>
    </row>
    <row r="29" spans="1:18" x14ac:dyDescent="0.2">
      <c r="A29" s="1"/>
      <c r="B29" s="1"/>
      <c r="C29" s="5" t="s">
        <v>147</v>
      </c>
      <c r="D29" s="146">
        <f>ROUND((SQRT(D27*F27*H27*J27/(F28*H28))),2)</f>
        <v>122.49</v>
      </c>
      <c r="E29" s="146"/>
      <c r="F29" s="146"/>
      <c r="G29" s="96" t="s">
        <v>148</v>
      </c>
      <c r="H29" s="1">
        <f>L27</f>
        <v>30</v>
      </c>
      <c r="I29" s="1"/>
      <c r="J29" s="1"/>
      <c r="K29" s="1"/>
      <c r="L29" s="1"/>
      <c r="M29" s="1"/>
      <c r="N29" s="1"/>
    </row>
    <row r="30" spans="1:18" x14ac:dyDescent="0.2">
      <c r="A30" s="1"/>
      <c r="B30" s="1"/>
      <c r="C30" s="5" t="s">
        <v>13</v>
      </c>
      <c r="D30" s="146">
        <f>D29-H29</f>
        <v>92.49</v>
      </c>
      <c r="E30" s="146"/>
      <c r="F30" s="146"/>
      <c r="G30" s="1"/>
      <c r="H30" s="1"/>
      <c r="I30" s="1"/>
      <c r="J30" s="1"/>
      <c r="K30" s="1"/>
      <c r="L30" s="1"/>
      <c r="M30" s="1"/>
      <c r="N30" s="1"/>
    </row>
    <row r="31" spans="1:18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8" ht="13.8" thickBot="1" x14ac:dyDescent="0.25">
      <c r="A32" s="1"/>
      <c r="B32" s="1" t="s">
        <v>104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s="49" customFormat="1" ht="16.2" thickBot="1" x14ac:dyDescent="0.25">
      <c r="A33" s="82"/>
      <c r="B33" s="82"/>
      <c r="C33" s="98" t="s">
        <v>10</v>
      </c>
      <c r="D33" s="98" t="s">
        <v>149</v>
      </c>
      <c r="E33" s="98" t="s">
        <v>146</v>
      </c>
      <c r="F33" s="98" t="s">
        <v>150</v>
      </c>
      <c r="G33" s="98" t="s">
        <v>0</v>
      </c>
      <c r="H33" s="83">
        <f>D37-D40</f>
        <v>156.62200000000001</v>
      </c>
      <c r="I33" s="82"/>
      <c r="J33" s="82" t="s">
        <v>151</v>
      </c>
      <c r="K33" s="82"/>
      <c r="L33" s="82"/>
      <c r="M33" s="82"/>
      <c r="N33" s="82"/>
    </row>
    <row r="34" spans="1:14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2">
      <c r="A35" s="1"/>
      <c r="B35" s="1"/>
      <c r="C35" s="5" t="s">
        <v>152</v>
      </c>
      <c r="D35" s="9" t="s">
        <v>153</v>
      </c>
      <c r="E35" s="98" t="s">
        <v>93</v>
      </c>
      <c r="F35" s="98">
        <f>D18</f>
        <v>4050</v>
      </c>
      <c r="G35" s="98" t="s">
        <v>93</v>
      </c>
      <c r="H35" s="98">
        <f>F6</f>
        <v>0.65</v>
      </c>
      <c r="I35" s="98" t="s">
        <v>93</v>
      </c>
      <c r="J35" s="98">
        <f>F4</f>
        <v>0.62609999999999999</v>
      </c>
      <c r="K35" s="98" t="s">
        <v>154</v>
      </c>
      <c r="L35" s="146">
        <f>INT(D30*1000)/1000</f>
        <v>92.49</v>
      </c>
      <c r="M35" s="146"/>
      <c r="N35" s="146"/>
    </row>
    <row r="36" spans="1:14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95">
        <f>INT(D30*1000)/1000</f>
        <v>92.49</v>
      </c>
      <c r="M36" s="95" t="s">
        <v>155</v>
      </c>
      <c r="N36" s="95">
        <f>F19</f>
        <v>30</v>
      </c>
    </row>
    <row r="37" spans="1:14" ht="16.8" x14ac:dyDescent="0.3">
      <c r="A37" s="1"/>
      <c r="B37" s="1"/>
      <c r="C37" s="5" t="s">
        <v>156</v>
      </c>
      <c r="D37" s="1">
        <f>INT(F35*H35*J35*L35/(L36+N36)/6*1000)/1000</f>
        <v>207.422</v>
      </c>
      <c r="E37" s="96" t="s">
        <v>156</v>
      </c>
      <c r="F37" s="1" t="s">
        <v>11</v>
      </c>
      <c r="G37" s="1"/>
      <c r="H37" s="1"/>
      <c r="I37" s="1"/>
      <c r="J37" s="1"/>
      <c r="K37" s="1"/>
      <c r="L37" s="1"/>
      <c r="M37" s="1"/>
      <c r="N37" s="1"/>
    </row>
    <row r="38" spans="1:14" x14ac:dyDescent="0.2">
      <c r="A38" s="1"/>
      <c r="B38" s="1"/>
      <c r="C38" s="1"/>
      <c r="D38" s="1"/>
      <c r="E38" s="96"/>
      <c r="F38" s="1"/>
      <c r="G38" s="1"/>
      <c r="H38" s="1"/>
      <c r="I38" s="1"/>
      <c r="J38" s="1"/>
      <c r="K38" s="1"/>
      <c r="L38" s="1"/>
      <c r="M38" s="1"/>
      <c r="N38" s="1"/>
    </row>
    <row r="39" spans="1:14" x14ac:dyDescent="0.2">
      <c r="A39" s="1"/>
      <c r="B39" s="1"/>
      <c r="C39" s="5" t="s">
        <v>157</v>
      </c>
      <c r="D39" s="96">
        <v>60</v>
      </c>
      <c r="E39" s="96" t="s">
        <v>158</v>
      </c>
      <c r="F39" s="146">
        <f>L22</f>
        <v>9.1543140000000002E-3</v>
      </c>
      <c r="G39" s="146"/>
      <c r="H39" s="146"/>
      <c r="I39" s="96" t="s">
        <v>93</v>
      </c>
      <c r="J39" s="96">
        <f>INT(D30*1000)/1000</f>
        <v>92.49</v>
      </c>
      <c r="K39" s="1"/>
      <c r="L39" s="1"/>
      <c r="M39" s="1"/>
      <c r="N39" s="1"/>
    </row>
    <row r="40" spans="1:14" ht="16.8" x14ac:dyDescent="0.3">
      <c r="A40" s="1"/>
      <c r="B40" s="1"/>
      <c r="C40" s="5" t="s">
        <v>13</v>
      </c>
      <c r="D40" s="1">
        <f>INT(D39*F39*J39*1000)/1000</f>
        <v>50.8</v>
      </c>
      <c r="E40" s="96" t="s">
        <v>13</v>
      </c>
      <c r="F40" s="1" t="s">
        <v>12</v>
      </c>
      <c r="G40" s="1"/>
      <c r="H40" s="1"/>
      <c r="I40" s="1"/>
      <c r="J40" s="1"/>
      <c r="K40" s="1"/>
      <c r="L40" s="1"/>
      <c r="M40" s="1"/>
      <c r="N40" s="1"/>
    </row>
    <row r="41" spans="1:14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x14ac:dyDescent="0.2">
      <c r="A42" s="1"/>
      <c r="B42" s="1" t="s">
        <v>102</v>
      </c>
      <c r="C42" s="1"/>
      <c r="D42" s="1"/>
      <c r="E42" s="1"/>
      <c r="F42" s="1"/>
      <c r="G42" s="1"/>
      <c r="H42" s="1"/>
      <c r="I42" s="1"/>
      <c r="J42" s="1"/>
      <c r="K42" s="1"/>
      <c r="L42" s="67"/>
      <c r="M42" s="67"/>
      <c r="N42" s="67"/>
    </row>
    <row r="43" spans="1:14" x14ac:dyDescent="0.2">
      <c r="A43" s="1"/>
      <c r="B43" s="141" t="s">
        <v>92</v>
      </c>
      <c r="C43" s="141"/>
      <c r="D43" s="147" t="s">
        <v>94</v>
      </c>
      <c r="E43" s="148"/>
      <c r="F43" s="148"/>
      <c r="G43" s="142" t="s">
        <v>13</v>
      </c>
      <c r="H43" s="148">
        <f>H33</f>
        <v>156.62200000000001</v>
      </c>
      <c r="I43" s="148"/>
      <c r="J43" s="148"/>
      <c r="K43" s="142" t="s">
        <v>13</v>
      </c>
      <c r="L43" s="143">
        <f>ROUND(H43/H44/J44,2)</f>
        <v>4.3499999999999996</v>
      </c>
      <c r="M43" s="144" t="s">
        <v>103</v>
      </c>
      <c r="N43" s="144"/>
    </row>
    <row r="44" spans="1:14" x14ac:dyDescent="0.2">
      <c r="A44" s="1"/>
      <c r="B44" s="141"/>
      <c r="C44" s="141"/>
      <c r="D44" s="80" t="s">
        <v>159</v>
      </c>
      <c r="E44" s="80" t="s">
        <v>93</v>
      </c>
      <c r="F44" s="80" t="s">
        <v>160</v>
      </c>
      <c r="G44" s="142"/>
      <c r="H44" s="81">
        <f>F5</f>
        <v>102.95</v>
      </c>
      <c r="I44" s="80" t="s">
        <v>93</v>
      </c>
      <c r="J44" s="80">
        <f>N9</f>
        <v>0.35</v>
      </c>
      <c r="K44" s="142"/>
      <c r="L44" s="143"/>
      <c r="M44" s="144"/>
      <c r="N44" s="144"/>
    </row>
    <row r="45" spans="1:14" x14ac:dyDescent="0.2"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4" x14ac:dyDescent="0.2">
      <c r="A46" s="1"/>
      <c r="B46" s="1" t="s">
        <v>161</v>
      </c>
      <c r="C46" s="1"/>
      <c r="D46" s="1"/>
      <c r="E46" s="1"/>
      <c r="F46" s="1"/>
      <c r="G46" s="1"/>
      <c r="H46" s="85"/>
      <c r="I46" s="1"/>
      <c r="J46" s="1"/>
      <c r="K46" s="1"/>
      <c r="L46" s="67"/>
      <c r="M46" s="67"/>
      <c r="N46" s="67"/>
    </row>
    <row r="47" spans="1:14" x14ac:dyDescent="0.2">
      <c r="A47" s="1"/>
      <c r="B47" s="141" t="s">
        <v>92</v>
      </c>
      <c r="C47" s="141"/>
      <c r="D47" s="84">
        <v>6</v>
      </c>
      <c r="E47" s="99" t="s">
        <v>93</v>
      </c>
      <c r="F47" s="84" t="s">
        <v>162</v>
      </c>
      <c r="G47" s="142" t="s">
        <v>13</v>
      </c>
      <c r="H47" s="92">
        <v>6</v>
      </c>
      <c r="I47" s="99" t="s">
        <v>93</v>
      </c>
      <c r="J47" s="90">
        <f>H33</f>
        <v>156.62200000000001</v>
      </c>
      <c r="K47" s="142" t="s">
        <v>13</v>
      </c>
      <c r="L47" s="143" t="e">
        <f>ROUND(H47*J47/H48/J48,2)</f>
        <v>#VALUE!</v>
      </c>
      <c r="M47" s="144" t="s">
        <v>103</v>
      </c>
      <c r="N47" s="144"/>
    </row>
    <row r="48" spans="1:14" s="52" customFormat="1" x14ac:dyDescent="0.2">
      <c r="A48" s="94"/>
      <c r="B48" s="141"/>
      <c r="C48" s="141"/>
      <c r="D48" s="145" t="s">
        <v>163</v>
      </c>
      <c r="E48" s="145"/>
      <c r="F48" s="145"/>
      <c r="G48" s="142"/>
      <c r="H48" s="93" t="e">
        <f>Q22</f>
        <v>#VALUE!</v>
      </c>
      <c r="I48" s="95" t="s">
        <v>93</v>
      </c>
      <c r="J48" s="91">
        <f>N9</f>
        <v>0.35</v>
      </c>
      <c r="K48" s="142"/>
      <c r="L48" s="143"/>
      <c r="M48" s="144"/>
      <c r="N48" s="144"/>
    </row>
    <row r="49" spans="1:14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4" x14ac:dyDescent="0.2">
      <c r="B50" s="1"/>
      <c r="C50" s="96"/>
    </row>
    <row r="51" spans="1:14" x14ac:dyDescent="0.2">
      <c r="B51" s="1"/>
      <c r="C51" s="1"/>
    </row>
    <row r="52" spans="1:14" ht="13.8" thickBot="1" x14ac:dyDescent="0.25"/>
    <row r="53" spans="1:14" s="89" customFormat="1" ht="19.8" thickBot="1" x14ac:dyDescent="0.3">
      <c r="A53" s="137" t="s">
        <v>68</v>
      </c>
      <c r="B53" s="137"/>
      <c r="C53" s="137"/>
      <c r="D53" s="131">
        <f>IF((AND(F9=F11,F10=F12)),L43,L47)</f>
        <v>4.3499999999999996</v>
      </c>
      <c r="E53" s="131"/>
      <c r="F53" s="86" t="s">
        <v>5</v>
      </c>
      <c r="G53" s="97" t="s">
        <v>164</v>
      </c>
      <c r="H53" s="137" t="s">
        <v>69</v>
      </c>
      <c r="I53" s="137"/>
      <c r="J53" s="137"/>
      <c r="K53" s="176">
        <f>F14</f>
        <v>2.6</v>
      </c>
      <c r="L53" s="177"/>
      <c r="M53" s="87" t="s">
        <v>5</v>
      </c>
      <c r="N53" s="88"/>
    </row>
    <row r="54" spans="1:14" s="89" customFormat="1" ht="19.2" x14ac:dyDescent="0.25">
      <c r="A54" s="88"/>
      <c r="B54" s="88"/>
      <c r="C54" s="88"/>
      <c r="D54" s="88"/>
      <c r="E54" s="88"/>
      <c r="F54" s="140" t="str">
        <f>IF(K53&gt;D53,"ＯＫ","再計算せよ！")</f>
        <v>再計算せよ！</v>
      </c>
      <c r="G54" s="140"/>
      <c r="H54" s="140"/>
      <c r="I54" s="88"/>
      <c r="J54" s="88"/>
      <c r="K54" s="88"/>
      <c r="L54" s="88"/>
      <c r="M54" s="88"/>
      <c r="N54" s="88"/>
    </row>
    <row r="55" spans="1:14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9" spans="1:14" ht="27" customHeight="1" x14ac:dyDescent="0.2"/>
    <row r="60" spans="1:14" ht="27" customHeight="1" x14ac:dyDescent="0.2"/>
  </sheetData>
  <mergeCells count="49">
    <mergeCell ref="B2:C2"/>
    <mergeCell ref="D2:F2"/>
    <mergeCell ref="G2:H2"/>
    <mergeCell ref="L2:N3"/>
    <mergeCell ref="B4:D4"/>
    <mergeCell ref="H4:J4"/>
    <mergeCell ref="I5:J5"/>
    <mergeCell ref="B6:D6"/>
    <mergeCell ref="H6:J6"/>
    <mergeCell ref="B9:D9"/>
    <mergeCell ref="B10:D10"/>
    <mergeCell ref="B18:C19"/>
    <mergeCell ref="D18:F18"/>
    <mergeCell ref="G18:G19"/>
    <mergeCell ref="H18:H19"/>
    <mergeCell ref="B5:D5"/>
    <mergeCell ref="L10:N11"/>
    <mergeCell ref="B11:D11"/>
    <mergeCell ref="B12:D12"/>
    <mergeCell ref="L12:N12"/>
    <mergeCell ref="B14:D14"/>
    <mergeCell ref="B22:C22"/>
    <mergeCell ref="L22:M22"/>
    <mergeCell ref="C27:C28"/>
    <mergeCell ref="K27:K28"/>
    <mergeCell ref="L27:L28"/>
    <mergeCell ref="H28:J28"/>
    <mergeCell ref="D29:F29"/>
    <mergeCell ref="D30:F30"/>
    <mergeCell ref="L35:N35"/>
    <mergeCell ref="F39:H39"/>
    <mergeCell ref="B43:C44"/>
    <mergeCell ref="D43:F43"/>
    <mergeCell ref="G43:G44"/>
    <mergeCell ref="H43:J43"/>
    <mergeCell ref="K43:K44"/>
    <mergeCell ref="L43:L44"/>
    <mergeCell ref="M43:N44"/>
    <mergeCell ref="B47:C48"/>
    <mergeCell ref="G47:G48"/>
    <mergeCell ref="K47:K48"/>
    <mergeCell ref="L47:L48"/>
    <mergeCell ref="M47:N48"/>
    <mergeCell ref="D48:F48"/>
    <mergeCell ref="A53:C53"/>
    <mergeCell ref="D53:E53"/>
    <mergeCell ref="H53:J53"/>
    <mergeCell ref="K53:L53"/>
    <mergeCell ref="F54:H54"/>
  </mergeCells>
  <phoneticPr fontId="1"/>
  <dataValidations count="2">
    <dataValidation type="list" allowBlank="1" showInputMessage="1" showErrorMessage="1" sqref="G2:H2" xr:uid="{00000000-0002-0000-0A00-000000000000}">
      <formula1>$AJ$3:$AJ$6</formula1>
    </dataValidation>
    <dataValidation type="list" allowBlank="1" showInputMessage="1" showErrorMessage="1" sqref="D2:F2 IZ2:JB2 SV2:SX2 ACR2:ACT2 AMN2:AMP2 AWJ2:AWL2 BGF2:BGH2 BQB2:BQD2 BZX2:BZZ2 CJT2:CJV2 CTP2:CTR2 DDL2:DDN2 DNH2:DNJ2 DXD2:DXF2 EGZ2:EHB2 EQV2:EQX2 FAR2:FAT2 FKN2:FKP2 FUJ2:FUL2 GEF2:GEH2 GOB2:GOD2 GXX2:GXZ2 HHT2:HHV2 HRP2:HRR2 IBL2:IBN2 ILH2:ILJ2 IVD2:IVF2 JEZ2:JFB2 JOV2:JOX2 JYR2:JYT2 KIN2:KIP2 KSJ2:KSL2 LCF2:LCH2 LMB2:LMD2 LVX2:LVZ2 MFT2:MFV2 MPP2:MPR2 MZL2:MZN2 NJH2:NJJ2 NTD2:NTF2 OCZ2:ODB2 OMV2:OMX2 OWR2:OWT2 PGN2:PGP2 PQJ2:PQL2 QAF2:QAH2 QKB2:QKD2 QTX2:QTZ2 RDT2:RDV2 RNP2:RNR2 RXL2:RXN2 SHH2:SHJ2 SRD2:SRF2 TAZ2:TBB2 TKV2:TKX2 TUR2:TUT2 UEN2:UEP2 UOJ2:UOL2 UYF2:UYH2 VIB2:VID2 VRX2:VRZ2 WBT2:WBV2 WLP2:WLR2 WVL2:WVN2 D65538:F65538 IZ65538:JB65538 SV65538:SX65538 ACR65538:ACT65538 AMN65538:AMP65538 AWJ65538:AWL65538 BGF65538:BGH65538 BQB65538:BQD65538 BZX65538:BZZ65538 CJT65538:CJV65538 CTP65538:CTR65538 DDL65538:DDN65538 DNH65538:DNJ65538 DXD65538:DXF65538 EGZ65538:EHB65538 EQV65538:EQX65538 FAR65538:FAT65538 FKN65538:FKP65538 FUJ65538:FUL65538 GEF65538:GEH65538 GOB65538:GOD65538 GXX65538:GXZ65538 HHT65538:HHV65538 HRP65538:HRR65538 IBL65538:IBN65538 ILH65538:ILJ65538 IVD65538:IVF65538 JEZ65538:JFB65538 JOV65538:JOX65538 JYR65538:JYT65538 KIN65538:KIP65538 KSJ65538:KSL65538 LCF65538:LCH65538 LMB65538:LMD65538 LVX65538:LVZ65538 MFT65538:MFV65538 MPP65538:MPR65538 MZL65538:MZN65538 NJH65538:NJJ65538 NTD65538:NTF65538 OCZ65538:ODB65538 OMV65538:OMX65538 OWR65538:OWT65538 PGN65538:PGP65538 PQJ65538:PQL65538 QAF65538:QAH65538 QKB65538:QKD65538 QTX65538:QTZ65538 RDT65538:RDV65538 RNP65538:RNR65538 RXL65538:RXN65538 SHH65538:SHJ65538 SRD65538:SRF65538 TAZ65538:TBB65538 TKV65538:TKX65538 TUR65538:TUT65538 UEN65538:UEP65538 UOJ65538:UOL65538 UYF65538:UYH65538 VIB65538:VID65538 VRX65538:VRZ65538 WBT65538:WBV65538 WLP65538:WLR65538 WVL65538:WVN65538 D131074:F131074 IZ131074:JB131074 SV131074:SX131074 ACR131074:ACT131074 AMN131074:AMP131074 AWJ131074:AWL131074 BGF131074:BGH131074 BQB131074:BQD131074 BZX131074:BZZ131074 CJT131074:CJV131074 CTP131074:CTR131074 DDL131074:DDN131074 DNH131074:DNJ131074 DXD131074:DXF131074 EGZ131074:EHB131074 EQV131074:EQX131074 FAR131074:FAT131074 FKN131074:FKP131074 FUJ131074:FUL131074 GEF131074:GEH131074 GOB131074:GOD131074 GXX131074:GXZ131074 HHT131074:HHV131074 HRP131074:HRR131074 IBL131074:IBN131074 ILH131074:ILJ131074 IVD131074:IVF131074 JEZ131074:JFB131074 JOV131074:JOX131074 JYR131074:JYT131074 KIN131074:KIP131074 KSJ131074:KSL131074 LCF131074:LCH131074 LMB131074:LMD131074 LVX131074:LVZ131074 MFT131074:MFV131074 MPP131074:MPR131074 MZL131074:MZN131074 NJH131074:NJJ131074 NTD131074:NTF131074 OCZ131074:ODB131074 OMV131074:OMX131074 OWR131074:OWT131074 PGN131074:PGP131074 PQJ131074:PQL131074 QAF131074:QAH131074 QKB131074:QKD131074 QTX131074:QTZ131074 RDT131074:RDV131074 RNP131074:RNR131074 RXL131074:RXN131074 SHH131074:SHJ131074 SRD131074:SRF131074 TAZ131074:TBB131074 TKV131074:TKX131074 TUR131074:TUT131074 UEN131074:UEP131074 UOJ131074:UOL131074 UYF131074:UYH131074 VIB131074:VID131074 VRX131074:VRZ131074 WBT131074:WBV131074 WLP131074:WLR131074 WVL131074:WVN131074 D196610:F196610 IZ196610:JB196610 SV196610:SX196610 ACR196610:ACT196610 AMN196610:AMP196610 AWJ196610:AWL196610 BGF196610:BGH196610 BQB196610:BQD196610 BZX196610:BZZ196610 CJT196610:CJV196610 CTP196610:CTR196610 DDL196610:DDN196610 DNH196610:DNJ196610 DXD196610:DXF196610 EGZ196610:EHB196610 EQV196610:EQX196610 FAR196610:FAT196610 FKN196610:FKP196610 FUJ196610:FUL196610 GEF196610:GEH196610 GOB196610:GOD196610 GXX196610:GXZ196610 HHT196610:HHV196610 HRP196610:HRR196610 IBL196610:IBN196610 ILH196610:ILJ196610 IVD196610:IVF196610 JEZ196610:JFB196610 JOV196610:JOX196610 JYR196610:JYT196610 KIN196610:KIP196610 KSJ196610:KSL196610 LCF196610:LCH196610 LMB196610:LMD196610 LVX196610:LVZ196610 MFT196610:MFV196610 MPP196610:MPR196610 MZL196610:MZN196610 NJH196610:NJJ196610 NTD196610:NTF196610 OCZ196610:ODB196610 OMV196610:OMX196610 OWR196610:OWT196610 PGN196610:PGP196610 PQJ196610:PQL196610 QAF196610:QAH196610 QKB196610:QKD196610 QTX196610:QTZ196610 RDT196610:RDV196610 RNP196610:RNR196610 RXL196610:RXN196610 SHH196610:SHJ196610 SRD196610:SRF196610 TAZ196610:TBB196610 TKV196610:TKX196610 TUR196610:TUT196610 UEN196610:UEP196610 UOJ196610:UOL196610 UYF196610:UYH196610 VIB196610:VID196610 VRX196610:VRZ196610 WBT196610:WBV196610 WLP196610:WLR196610 WVL196610:WVN196610 D262146:F262146 IZ262146:JB262146 SV262146:SX262146 ACR262146:ACT262146 AMN262146:AMP262146 AWJ262146:AWL262146 BGF262146:BGH262146 BQB262146:BQD262146 BZX262146:BZZ262146 CJT262146:CJV262146 CTP262146:CTR262146 DDL262146:DDN262146 DNH262146:DNJ262146 DXD262146:DXF262146 EGZ262146:EHB262146 EQV262146:EQX262146 FAR262146:FAT262146 FKN262146:FKP262146 FUJ262146:FUL262146 GEF262146:GEH262146 GOB262146:GOD262146 GXX262146:GXZ262146 HHT262146:HHV262146 HRP262146:HRR262146 IBL262146:IBN262146 ILH262146:ILJ262146 IVD262146:IVF262146 JEZ262146:JFB262146 JOV262146:JOX262146 JYR262146:JYT262146 KIN262146:KIP262146 KSJ262146:KSL262146 LCF262146:LCH262146 LMB262146:LMD262146 LVX262146:LVZ262146 MFT262146:MFV262146 MPP262146:MPR262146 MZL262146:MZN262146 NJH262146:NJJ262146 NTD262146:NTF262146 OCZ262146:ODB262146 OMV262146:OMX262146 OWR262146:OWT262146 PGN262146:PGP262146 PQJ262146:PQL262146 QAF262146:QAH262146 QKB262146:QKD262146 QTX262146:QTZ262146 RDT262146:RDV262146 RNP262146:RNR262146 RXL262146:RXN262146 SHH262146:SHJ262146 SRD262146:SRF262146 TAZ262146:TBB262146 TKV262146:TKX262146 TUR262146:TUT262146 UEN262146:UEP262146 UOJ262146:UOL262146 UYF262146:UYH262146 VIB262146:VID262146 VRX262146:VRZ262146 WBT262146:WBV262146 WLP262146:WLR262146 WVL262146:WVN262146 D327682:F327682 IZ327682:JB327682 SV327682:SX327682 ACR327682:ACT327682 AMN327682:AMP327682 AWJ327682:AWL327682 BGF327682:BGH327682 BQB327682:BQD327682 BZX327682:BZZ327682 CJT327682:CJV327682 CTP327682:CTR327682 DDL327682:DDN327682 DNH327682:DNJ327682 DXD327682:DXF327682 EGZ327682:EHB327682 EQV327682:EQX327682 FAR327682:FAT327682 FKN327682:FKP327682 FUJ327682:FUL327682 GEF327682:GEH327682 GOB327682:GOD327682 GXX327682:GXZ327682 HHT327682:HHV327682 HRP327682:HRR327682 IBL327682:IBN327682 ILH327682:ILJ327682 IVD327682:IVF327682 JEZ327682:JFB327682 JOV327682:JOX327682 JYR327682:JYT327682 KIN327682:KIP327682 KSJ327682:KSL327682 LCF327682:LCH327682 LMB327682:LMD327682 LVX327682:LVZ327682 MFT327682:MFV327682 MPP327682:MPR327682 MZL327682:MZN327682 NJH327682:NJJ327682 NTD327682:NTF327682 OCZ327682:ODB327682 OMV327682:OMX327682 OWR327682:OWT327682 PGN327682:PGP327682 PQJ327682:PQL327682 QAF327682:QAH327682 QKB327682:QKD327682 QTX327682:QTZ327682 RDT327682:RDV327682 RNP327682:RNR327682 RXL327682:RXN327682 SHH327682:SHJ327682 SRD327682:SRF327682 TAZ327682:TBB327682 TKV327682:TKX327682 TUR327682:TUT327682 UEN327682:UEP327682 UOJ327682:UOL327682 UYF327682:UYH327682 VIB327682:VID327682 VRX327682:VRZ327682 WBT327682:WBV327682 WLP327682:WLR327682 WVL327682:WVN327682 D393218:F393218 IZ393218:JB393218 SV393218:SX393218 ACR393218:ACT393218 AMN393218:AMP393218 AWJ393218:AWL393218 BGF393218:BGH393218 BQB393218:BQD393218 BZX393218:BZZ393218 CJT393218:CJV393218 CTP393218:CTR393218 DDL393218:DDN393218 DNH393218:DNJ393218 DXD393218:DXF393218 EGZ393218:EHB393218 EQV393218:EQX393218 FAR393218:FAT393218 FKN393218:FKP393218 FUJ393218:FUL393218 GEF393218:GEH393218 GOB393218:GOD393218 GXX393218:GXZ393218 HHT393218:HHV393218 HRP393218:HRR393218 IBL393218:IBN393218 ILH393218:ILJ393218 IVD393218:IVF393218 JEZ393218:JFB393218 JOV393218:JOX393218 JYR393218:JYT393218 KIN393218:KIP393218 KSJ393218:KSL393218 LCF393218:LCH393218 LMB393218:LMD393218 LVX393218:LVZ393218 MFT393218:MFV393218 MPP393218:MPR393218 MZL393218:MZN393218 NJH393218:NJJ393218 NTD393218:NTF393218 OCZ393218:ODB393218 OMV393218:OMX393218 OWR393218:OWT393218 PGN393218:PGP393218 PQJ393218:PQL393218 QAF393218:QAH393218 QKB393218:QKD393218 QTX393218:QTZ393218 RDT393218:RDV393218 RNP393218:RNR393218 RXL393218:RXN393218 SHH393218:SHJ393218 SRD393218:SRF393218 TAZ393218:TBB393218 TKV393218:TKX393218 TUR393218:TUT393218 UEN393218:UEP393218 UOJ393218:UOL393218 UYF393218:UYH393218 VIB393218:VID393218 VRX393218:VRZ393218 WBT393218:WBV393218 WLP393218:WLR393218 WVL393218:WVN393218 D458754:F458754 IZ458754:JB458754 SV458754:SX458754 ACR458754:ACT458754 AMN458754:AMP458754 AWJ458754:AWL458754 BGF458754:BGH458754 BQB458754:BQD458754 BZX458754:BZZ458754 CJT458754:CJV458754 CTP458754:CTR458754 DDL458754:DDN458754 DNH458754:DNJ458754 DXD458754:DXF458754 EGZ458754:EHB458754 EQV458754:EQX458754 FAR458754:FAT458754 FKN458754:FKP458754 FUJ458754:FUL458754 GEF458754:GEH458754 GOB458754:GOD458754 GXX458754:GXZ458754 HHT458754:HHV458754 HRP458754:HRR458754 IBL458754:IBN458754 ILH458754:ILJ458754 IVD458754:IVF458754 JEZ458754:JFB458754 JOV458754:JOX458754 JYR458754:JYT458754 KIN458754:KIP458754 KSJ458754:KSL458754 LCF458754:LCH458754 LMB458754:LMD458754 LVX458754:LVZ458754 MFT458754:MFV458754 MPP458754:MPR458754 MZL458754:MZN458754 NJH458754:NJJ458754 NTD458754:NTF458754 OCZ458754:ODB458754 OMV458754:OMX458754 OWR458754:OWT458754 PGN458754:PGP458754 PQJ458754:PQL458754 QAF458754:QAH458754 QKB458754:QKD458754 QTX458754:QTZ458754 RDT458754:RDV458754 RNP458754:RNR458754 RXL458754:RXN458754 SHH458754:SHJ458754 SRD458754:SRF458754 TAZ458754:TBB458754 TKV458754:TKX458754 TUR458754:TUT458754 UEN458754:UEP458754 UOJ458754:UOL458754 UYF458754:UYH458754 VIB458754:VID458754 VRX458754:VRZ458754 WBT458754:WBV458754 WLP458754:WLR458754 WVL458754:WVN458754 D524290:F524290 IZ524290:JB524290 SV524290:SX524290 ACR524290:ACT524290 AMN524290:AMP524290 AWJ524290:AWL524290 BGF524290:BGH524290 BQB524290:BQD524290 BZX524290:BZZ524290 CJT524290:CJV524290 CTP524290:CTR524290 DDL524290:DDN524290 DNH524290:DNJ524290 DXD524290:DXF524290 EGZ524290:EHB524290 EQV524290:EQX524290 FAR524290:FAT524290 FKN524290:FKP524290 FUJ524290:FUL524290 GEF524290:GEH524290 GOB524290:GOD524290 GXX524290:GXZ524290 HHT524290:HHV524290 HRP524290:HRR524290 IBL524290:IBN524290 ILH524290:ILJ524290 IVD524290:IVF524290 JEZ524290:JFB524290 JOV524290:JOX524290 JYR524290:JYT524290 KIN524290:KIP524290 KSJ524290:KSL524290 LCF524290:LCH524290 LMB524290:LMD524290 LVX524290:LVZ524290 MFT524290:MFV524290 MPP524290:MPR524290 MZL524290:MZN524290 NJH524290:NJJ524290 NTD524290:NTF524290 OCZ524290:ODB524290 OMV524290:OMX524290 OWR524290:OWT524290 PGN524290:PGP524290 PQJ524290:PQL524290 QAF524290:QAH524290 QKB524290:QKD524290 QTX524290:QTZ524290 RDT524290:RDV524290 RNP524290:RNR524290 RXL524290:RXN524290 SHH524290:SHJ524290 SRD524290:SRF524290 TAZ524290:TBB524290 TKV524290:TKX524290 TUR524290:TUT524290 UEN524290:UEP524290 UOJ524290:UOL524290 UYF524290:UYH524290 VIB524290:VID524290 VRX524290:VRZ524290 WBT524290:WBV524290 WLP524290:WLR524290 WVL524290:WVN524290 D589826:F589826 IZ589826:JB589826 SV589826:SX589826 ACR589826:ACT589826 AMN589826:AMP589826 AWJ589826:AWL589826 BGF589826:BGH589826 BQB589826:BQD589826 BZX589826:BZZ589826 CJT589826:CJV589826 CTP589826:CTR589826 DDL589826:DDN589826 DNH589826:DNJ589826 DXD589826:DXF589826 EGZ589826:EHB589826 EQV589826:EQX589826 FAR589826:FAT589826 FKN589826:FKP589826 FUJ589826:FUL589826 GEF589826:GEH589826 GOB589826:GOD589826 GXX589826:GXZ589826 HHT589826:HHV589826 HRP589826:HRR589826 IBL589826:IBN589826 ILH589826:ILJ589826 IVD589826:IVF589826 JEZ589826:JFB589826 JOV589826:JOX589826 JYR589826:JYT589826 KIN589826:KIP589826 KSJ589826:KSL589826 LCF589826:LCH589826 LMB589826:LMD589826 LVX589826:LVZ589826 MFT589826:MFV589826 MPP589826:MPR589826 MZL589826:MZN589826 NJH589826:NJJ589826 NTD589826:NTF589826 OCZ589826:ODB589826 OMV589826:OMX589826 OWR589826:OWT589826 PGN589826:PGP589826 PQJ589826:PQL589826 QAF589826:QAH589826 QKB589826:QKD589826 QTX589826:QTZ589826 RDT589826:RDV589826 RNP589826:RNR589826 RXL589826:RXN589826 SHH589826:SHJ589826 SRD589826:SRF589826 TAZ589826:TBB589826 TKV589826:TKX589826 TUR589826:TUT589826 UEN589826:UEP589826 UOJ589826:UOL589826 UYF589826:UYH589826 VIB589826:VID589826 VRX589826:VRZ589826 WBT589826:WBV589826 WLP589826:WLR589826 WVL589826:WVN589826 D655362:F655362 IZ655362:JB655362 SV655362:SX655362 ACR655362:ACT655362 AMN655362:AMP655362 AWJ655362:AWL655362 BGF655362:BGH655362 BQB655362:BQD655362 BZX655362:BZZ655362 CJT655362:CJV655362 CTP655362:CTR655362 DDL655362:DDN655362 DNH655362:DNJ655362 DXD655362:DXF655362 EGZ655362:EHB655362 EQV655362:EQX655362 FAR655362:FAT655362 FKN655362:FKP655362 FUJ655362:FUL655362 GEF655362:GEH655362 GOB655362:GOD655362 GXX655362:GXZ655362 HHT655362:HHV655362 HRP655362:HRR655362 IBL655362:IBN655362 ILH655362:ILJ655362 IVD655362:IVF655362 JEZ655362:JFB655362 JOV655362:JOX655362 JYR655362:JYT655362 KIN655362:KIP655362 KSJ655362:KSL655362 LCF655362:LCH655362 LMB655362:LMD655362 LVX655362:LVZ655362 MFT655362:MFV655362 MPP655362:MPR655362 MZL655362:MZN655362 NJH655362:NJJ655362 NTD655362:NTF655362 OCZ655362:ODB655362 OMV655362:OMX655362 OWR655362:OWT655362 PGN655362:PGP655362 PQJ655362:PQL655362 QAF655362:QAH655362 QKB655362:QKD655362 QTX655362:QTZ655362 RDT655362:RDV655362 RNP655362:RNR655362 RXL655362:RXN655362 SHH655362:SHJ655362 SRD655362:SRF655362 TAZ655362:TBB655362 TKV655362:TKX655362 TUR655362:TUT655362 UEN655362:UEP655362 UOJ655362:UOL655362 UYF655362:UYH655362 VIB655362:VID655362 VRX655362:VRZ655362 WBT655362:WBV655362 WLP655362:WLR655362 WVL655362:WVN655362 D720898:F720898 IZ720898:JB720898 SV720898:SX720898 ACR720898:ACT720898 AMN720898:AMP720898 AWJ720898:AWL720898 BGF720898:BGH720898 BQB720898:BQD720898 BZX720898:BZZ720898 CJT720898:CJV720898 CTP720898:CTR720898 DDL720898:DDN720898 DNH720898:DNJ720898 DXD720898:DXF720898 EGZ720898:EHB720898 EQV720898:EQX720898 FAR720898:FAT720898 FKN720898:FKP720898 FUJ720898:FUL720898 GEF720898:GEH720898 GOB720898:GOD720898 GXX720898:GXZ720898 HHT720898:HHV720898 HRP720898:HRR720898 IBL720898:IBN720898 ILH720898:ILJ720898 IVD720898:IVF720898 JEZ720898:JFB720898 JOV720898:JOX720898 JYR720898:JYT720898 KIN720898:KIP720898 KSJ720898:KSL720898 LCF720898:LCH720898 LMB720898:LMD720898 LVX720898:LVZ720898 MFT720898:MFV720898 MPP720898:MPR720898 MZL720898:MZN720898 NJH720898:NJJ720898 NTD720898:NTF720898 OCZ720898:ODB720898 OMV720898:OMX720898 OWR720898:OWT720898 PGN720898:PGP720898 PQJ720898:PQL720898 QAF720898:QAH720898 QKB720898:QKD720898 QTX720898:QTZ720898 RDT720898:RDV720898 RNP720898:RNR720898 RXL720898:RXN720898 SHH720898:SHJ720898 SRD720898:SRF720898 TAZ720898:TBB720898 TKV720898:TKX720898 TUR720898:TUT720898 UEN720898:UEP720898 UOJ720898:UOL720898 UYF720898:UYH720898 VIB720898:VID720898 VRX720898:VRZ720898 WBT720898:WBV720898 WLP720898:WLR720898 WVL720898:WVN720898 D786434:F786434 IZ786434:JB786434 SV786434:SX786434 ACR786434:ACT786434 AMN786434:AMP786434 AWJ786434:AWL786434 BGF786434:BGH786434 BQB786434:BQD786434 BZX786434:BZZ786434 CJT786434:CJV786434 CTP786434:CTR786434 DDL786434:DDN786434 DNH786434:DNJ786434 DXD786434:DXF786434 EGZ786434:EHB786434 EQV786434:EQX786434 FAR786434:FAT786434 FKN786434:FKP786434 FUJ786434:FUL786434 GEF786434:GEH786434 GOB786434:GOD786434 GXX786434:GXZ786434 HHT786434:HHV786434 HRP786434:HRR786434 IBL786434:IBN786434 ILH786434:ILJ786434 IVD786434:IVF786434 JEZ786434:JFB786434 JOV786434:JOX786434 JYR786434:JYT786434 KIN786434:KIP786434 KSJ786434:KSL786434 LCF786434:LCH786434 LMB786434:LMD786434 LVX786434:LVZ786434 MFT786434:MFV786434 MPP786434:MPR786434 MZL786434:MZN786434 NJH786434:NJJ786434 NTD786434:NTF786434 OCZ786434:ODB786434 OMV786434:OMX786434 OWR786434:OWT786434 PGN786434:PGP786434 PQJ786434:PQL786434 QAF786434:QAH786434 QKB786434:QKD786434 QTX786434:QTZ786434 RDT786434:RDV786434 RNP786434:RNR786434 RXL786434:RXN786434 SHH786434:SHJ786434 SRD786434:SRF786434 TAZ786434:TBB786434 TKV786434:TKX786434 TUR786434:TUT786434 UEN786434:UEP786434 UOJ786434:UOL786434 UYF786434:UYH786434 VIB786434:VID786434 VRX786434:VRZ786434 WBT786434:WBV786434 WLP786434:WLR786434 WVL786434:WVN786434 D851970:F851970 IZ851970:JB851970 SV851970:SX851970 ACR851970:ACT851970 AMN851970:AMP851970 AWJ851970:AWL851970 BGF851970:BGH851970 BQB851970:BQD851970 BZX851970:BZZ851970 CJT851970:CJV851970 CTP851970:CTR851970 DDL851970:DDN851970 DNH851970:DNJ851970 DXD851970:DXF851970 EGZ851970:EHB851970 EQV851970:EQX851970 FAR851970:FAT851970 FKN851970:FKP851970 FUJ851970:FUL851970 GEF851970:GEH851970 GOB851970:GOD851970 GXX851970:GXZ851970 HHT851970:HHV851970 HRP851970:HRR851970 IBL851970:IBN851970 ILH851970:ILJ851970 IVD851970:IVF851970 JEZ851970:JFB851970 JOV851970:JOX851970 JYR851970:JYT851970 KIN851970:KIP851970 KSJ851970:KSL851970 LCF851970:LCH851970 LMB851970:LMD851970 LVX851970:LVZ851970 MFT851970:MFV851970 MPP851970:MPR851970 MZL851970:MZN851970 NJH851970:NJJ851970 NTD851970:NTF851970 OCZ851970:ODB851970 OMV851970:OMX851970 OWR851970:OWT851970 PGN851970:PGP851970 PQJ851970:PQL851970 QAF851970:QAH851970 QKB851970:QKD851970 QTX851970:QTZ851970 RDT851970:RDV851970 RNP851970:RNR851970 RXL851970:RXN851970 SHH851970:SHJ851970 SRD851970:SRF851970 TAZ851970:TBB851970 TKV851970:TKX851970 TUR851970:TUT851970 UEN851970:UEP851970 UOJ851970:UOL851970 UYF851970:UYH851970 VIB851970:VID851970 VRX851970:VRZ851970 WBT851970:WBV851970 WLP851970:WLR851970 WVL851970:WVN851970 D917506:F917506 IZ917506:JB917506 SV917506:SX917506 ACR917506:ACT917506 AMN917506:AMP917506 AWJ917506:AWL917506 BGF917506:BGH917506 BQB917506:BQD917506 BZX917506:BZZ917506 CJT917506:CJV917506 CTP917506:CTR917506 DDL917506:DDN917506 DNH917506:DNJ917506 DXD917506:DXF917506 EGZ917506:EHB917506 EQV917506:EQX917506 FAR917506:FAT917506 FKN917506:FKP917506 FUJ917506:FUL917506 GEF917506:GEH917506 GOB917506:GOD917506 GXX917506:GXZ917506 HHT917506:HHV917506 HRP917506:HRR917506 IBL917506:IBN917506 ILH917506:ILJ917506 IVD917506:IVF917506 JEZ917506:JFB917506 JOV917506:JOX917506 JYR917506:JYT917506 KIN917506:KIP917506 KSJ917506:KSL917506 LCF917506:LCH917506 LMB917506:LMD917506 LVX917506:LVZ917506 MFT917506:MFV917506 MPP917506:MPR917506 MZL917506:MZN917506 NJH917506:NJJ917506 NTD917506:NTF917506 OCZ917506:ODB917506 OMV917506:OMX917506 OWR917506:OWT917506 PGN917506:PGP917506 PQJ917506:PQL917506 QAF917506:QAH917506 QKB917506:QKD917506 QTX917506:QTZ917506 RDT917506:RDV917506 RNP917506:RNR917506 RXL917506:RXN917506 SHH917506:SHJ917506 SRD917506:SRF917506 TAZ917506:TBB917506 TKV917506:TKX917506 TUR917506:TUT917506 UEN917506:UEP917506 UOJ917506:UOL917506 UYF917506:UYH917506 VIB917506:VID917506 VRX917506:VRZ917506 WBT917506:WBV917506 WLP917506:WLR917506 WVL917506:WVN917506 D983042:F983042 IZ983042:JB983042 SV983042:SX983042 ACR983042:ACT983042 AMN983042:AMP983042 AWJ983042:AWL983042 BGF983042:BGH983042 BQB983042:BQD983042 BZX983042:BZZ983042 CJT983042:CJV983042 CTP983042:CTR983042 DDL983042:DDN983042 DNH983042:DNJ983042 DXD983042:DXF983042 EGZ983042:EHB983042 EQV983042:EQX983042 FAR983042:FAT983042 FKN983042:FKP983042 FUJ983042:FUL983042 GEF983042:GEH983042 GOB983042:GOD983042 GXX983042:GXZ983042 HHT983042:HHV983042 HRP983042:HRR983042 IBL983042:IBN983042 ILH983042:ILJ983042 IVD983042:IVF983042 JEZ983042:JFB983042 JOV983042:JOX983042 JYR983042:JYT983042 KIN983042:KIP983042 KSJ983042:KSL983042 LCF983042:LCH983042 LMB983042:LMD983042 LVX983042:LVZ983042 MFT983042:MFV983042 MPP983042:MPR983042 MZL983042:MZN983042 NJH983042:NJJ983042 NTD983042:NTF983042 OCZ983042:ODB983042 OMV983042:OMX983042 OWR983042:OWT983042 PGN983042:PGP983042 PQJ983042:PQL983042 QAF983042:QAH983042 QKB983042:QKD983042 QTX983042:QTZ983042 RDT983042:RDV983042 RNP983042:RNR983042 RXL983042:RXN983042 SHH983042:SHJ983042 SRD983042:SRF983042 TAZ983042:TBB983042 TKV983042:TKX983042 TUR983042:TUT983042 UEN983042:UEP983042 UOJ983042:UOL983042 UYF983042:UYH983042 VIB983042:VID983042 VRX983042:VRZ983042 WBT983042:WBV983042 WLP983042:WLR983042 WVL983042:WVN983042" xr:uid="{00000000-0002-0000-0A00-000001000000}">
      <formula1>$P$4:$P$6</formula1>
    </dataValidation>
  </dataValidations>
  <pageMargins left="0.74803149606299213" right="0.55118110236220474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V60"/>
  <sheetViews>
    <sheetView showGridLines="0" tabSelected="1" view="pageBreakPreview" zoomScaleNormal="100" zoomScaleSheetLayoutView="100" workbookViewId="0">
      <selection activeCell="B2" sqref="B2:C2"/>
    </sheetView>
  </sheetViews>
  <sheetFormatPr defaultRowHeight="13.2" x14ac:dyDescent="0.2"/>
  <cols>
    <col min="1" max="1" width="1.77734375" customWidth="1"/>
    <col min="2" max="2" width="6.6640625" customWidth="1"/>
    <col min="3" max="3" width="9"/>
    <col min="4" max="4" width="7.44140625" bestFit="1" customWidth="1"/>
    <col min="5" max="5" width="5.33203125" customWidth="1"/>
    <col min="6" max="6" width="8.109375" customWidth="1"/>
    <col min="7" max="7" width="3.33203125" bestFit="1" customWidth="1"/>
    <col min="8" max="8" width="10" customWidth="1"/>
    <col min="9" max="9" width="6" customWidth="1"/>
    <col min="10" max="10" width="8.109375" customWidth="1"/>
    <col min="11" max="11" width="3.33203125" bestFit="1" customWidth="1"/>
    <col min="12" max="12" width="8.109375" bestFit="1" customWidth="1"/>
    <col min="13" max="13" width="3.88671875" customWidth="1"/>
    <col min="14" max="14" width="6.44140625" customWidth="1"/>
    <col min="15" max="15" width="7.33203125" customWidth="1"/>
    <col min="16" max="16" width="17.77734375" bestFit="1" customWidth="1"/>
    <col min="17" max="18" width="13" customWidth="1"/>
    <col min="19" max="19" width="5.6640625" customWidth="1"/>
    <col min="20" max="20" width="17.77734375" bestFit="1" customWidth="1"/>
    <col min="21" max="22" width="13" customWidth="1"/>
    <col min="23" max="23" width="5.6640625" customWidth="1"/>
    <col min="24" max="24" width="17.77734375" bestFit="1" customWidth="1"/>
    <col min="25" max="26" width="13" customWidth="1"/>
    <col min="27" max="27" width="5.6640625" customWidth="1"/>
    <col min="28" max="28" width="17.77734375" bestFit="1" customWidth="1"/>
    <col min="29" max="30" width="13" customWidth="1"/>
    <col min="31" max="31" width="5.6640625" customWidth="1"/>
    <col min="32" max="32" width="17.77734375" bestFit="1" customWidth="1"/>
    <col min="33" max="34" width="13" customWidth="1"/>
    <col min="35" max="37" width="9"/>
    <col min="38" max="38" width="14.88671875" bestFit="1" customWidth="1"/>
    <col min="39" max="40" width="9"/>
    <col min="41" max="41" width="3.109375" customWidth="1"/>
    <col min="42" max="42" width="14.88671875" bestFit="1" customWidth="1"/>
    <col min="43" max="44" width="9"/>
    <col min="45" max="45" width="3.109375" customWidth="1"/>
    <col min="46" max="46" width="14.88671875" bestFit="1" customWidth="1"/>
    <col min="47" max="256" width="9"/>
    <col min="257" max="257" width="1.77734375" customWidth="1"/>
    <col min="258" max="258" width="6.6640625" customWidth="1"/>
    <col min="259" max="259" width="9"/>
    <col min="260" max="260" width="7.44140625" bestFit="1" customWidth="1"/>
    <col min="261" max="261" width="5.33203125" customWidth="1"/>
    <col min="262" max="262" width="8.109375" customWidth="1"/>
    <col min="263" max="263" width="3.33203125" bestFit="1" customWidth="1"/>
    <col min="264" max="264" width="10" customWidth="1"/>
    <col min="265" max="265" width="6" customWidth="1"/>
    <col min="266" max="266" width="8.109375" customWidth="1"/>
    <col min="267" max="267" width="3.33203125" bestFit="1" customWidth="1"/>
    <col min="268" max="268" width="8.109375" bestFit="1" customWidth="1"/>
    <col min="269" max="269" width="3.88671875" customWidth="1"/>
    <col min="270" max="270" width="6.44140625" customWidth="1"/>
    <col min="271" max="271" width="7.33203125" customWidth="1"/>
    <col min="272" max="272" width="17.77734375" bestFit="1" customWidth="1"/>
    <col min="273" max="274" width="13" customWidth="1"/>
    <col min="275" max="512" width="9"/>
    <col min="513" max="513" width="1.77734375" customWidth="1"/>
    <col min="514" max="514" width="6.6640625" customWidth="1"/>
    <col min="515" max="515" width="9"/>
    <col min="516" max="516" width="7.44140625" bestFit="1" customWidth="1"/>
    <col min="517" max="517" width="5.33203125" customWidth="1"/>
    <col min="518" max="518" width="8.109375" customWidth="1"/>
    <col min="519" max="519" width="3.33203125" bestFit="1" customWidth="1"/>
    <col min="520" max="520" width="10" customWidth="1"/>
    <col min="521" max="521" width="6" customWidth="1"/>
    <col min="522" max="522" width="8.109375" customWidth="1"/>
    <col min="523" max="523" width="3.33203125" bestFit="1" customWidth="1"/>
    <col min="524" max="524" width="8.109375" bestFit="1" customWidth="1"/>
    <col min="525" max="525" width="3.88671875" customWidth="1"/>
    <col min="526" max="526" width="6.44140625" customWidth="1"/>
    <col min="527" max="527" width="7.33203125" customWidth="1"/>
    <col min="528" max="528" width="17.77734375" bestFit="1" customWidth="1"/>
    <col min="529" max="530" width="13" customWidth="1"/>
    <col min="531" max="768" width="9"/>
    <col min="769" max="769" width="1.77734375" customWidth="1"/>
    <col min="770" max="770" width="6.6640625" customWidth="1"/>
    <col min="771" max="771" width="9"/>
    <col min="772" max="772" width="7.44140625" bestFit="1" customWidth="1"/>
    <col min="773" max="773" width="5.33203125" customWidth="1"/>
    <col min="774" max="774" width="8.109375" customWidth="1"/>
    <col min="775" max="775" width="3.33203125" bestFit="1" customWidth="1"/>
    <col min="776" max="776" width="10" customWidth="1"/>
    <col min="777" max="777" width="6" customWidth="1"/>
    <col min="778" max="778" width="8.109375" customWidth="1"/>
    <col min="779" max="779" width="3.33203125" bestFit="1" customWidth="1"/>
    <col min="780" max="780" width="8.109375" bestFit="1" customWidth="1"/>
    <col min="781" max="781" width="3.88671875" customWidth="1"/>
    <col min="782" max="782" width="6.44140625" customWidth="1"/>
    <col min="783" max="783" width="7.33203125" customWidth="1"/>
    <col min="784" max="784" width="17.77734375" bestFit="1" customWidth="1"/>
    <col min="785" max="786" width="13" customWidth="1"/>
    <col min="787" max="1024" width="9"/>
    <col min="1025" max="1025" width="1.77734375" customWidth="1"/>
    <col min="1026" max="1026" width="6.6640625" customWidth="1"/>
    <col min="1027" max="1027" width="9"/>
    <col min="1028" max="1028" width="7.44140625" bestFit="1" customWidth="1"/>
    <col min="1029" max="1029" width="5.33203125" customWidth="1"/>
    <col min="1030" max="1030" width="8.109375" customWidth="1"/>
    <col min="1031" max="1031" width="3.33203125" bestFit="1" customWidth="1"/>
    <col min="1032" max="1032" width="10" customWidth="1"/>
    <col min="1033" max="1033" width="6" customWidth="1"/>
    <col min="1034" max="1034" width="8.109375" customWidth="1"/>
    <col min="1035" max="1035" width="3.33203125" bestFit="1" customWidth="1"/>
    <col min="1036" max="1036" width="8.109375" bestFit="1" customWidth="1"/>
    <col min="1037" max="1037" width="3.88671875" customWidth="1"/>
    <col min="1038" max="1038" width="6.44140625" customWidth="1"/>
    <col min="1039" max="1039" width="7.33203125" customWidth="1"/>
    <col min="1040" max="1040" width="17.77734375" bestFit="1" customWidth="1"/>
    <col min="1041" max="1042" width="13" customWidth="1"/>
    <col min="1043" max="1280" width="9"/>
    <col min="1281" max="1281" width="1.77734375" customWidth="1"/>
    <col min="1282" max="1282" width="6.6640625" customWidth="1"/>
    <col min="1283" max="1283" width="9"/>
    <col min="1284" max="1284" width="7.44140625" bestFit="1" customWidth="1"/>
    <col min="1285" max="1285" width="5.33203125" customWidth="1"/>
    <col min="1286" max="1286" width="8.109375" customWidth="1"/>
    <col min="1287" max="1287" width="3.33203125" bestFit="1" customWidth="1"/>
    <col min="1288" max="1288" width="10" customWidth="1"/>
    <col min="1289" max="1289" width="6" customWidth="1"/>
    <col min="1290" max="1290" width="8.109375" customWidth="1"/>
    <col min="1291" max="1291" width="3.33203125" bestFit="1" customWidth="1"/>
    <col min="1292" max="1292" width="8.109375" bestFit="1" customWidth="1"/>
    <col min="1293" max="1293" width="3.88671875" customWidth="1"/>
    <col min="1294" max="1294" width="6.44140625" customWidth="1"/>
    <col min="1295" max="1295" width="7.33203125" customWidth="1"/>
    <col min="1296" max="1296" width="17.77734375" bestFit="1" customWidth="1"/>
    <col min="1297" max="1298" width="13" customWidth="1"/>
    <col min="1299" max="1536" width="9"/>
    <col min="1537" max="1537" width="1.77734375" customWidth="1"/>
    <col min="1538" max="1538" width="6.6640625" customWidth="1"/>
    <col min="1539" max="1539" width="9"/>
    <col min="1540" max="1540" width="7.44140625" bestFit="1" customWidth="1"/>
    <col min="1541" max="1541" width="5.33203125" customWidth="1"/>
    <col min="1542" max="1542" width="8.109375" customWidth="1"/>
    <col min="1543" max="1543" width="3.33203125" bestFit="1" customWidth="1"/>
    <col min="1544" max="1544" width="10" customWidth="1"/>
    <col min="1545" max="1545" width="6" customWidth="1"/>
    <col min="1546" max="1546" width="8.109375" customWidth="1"/>
    <col min="1547" max="1547" width="3.33203125" bestFit="1" customWidth="1"/>
    <col min="1548" max="1548" width="8.109375" bestFit="1" customWidth="1"/>
    <col min="1549" max="1549" width="3.88671875" customWidth="1"/>
    <col min="1550" max="1550" width="6.44140625" customWidth="1"/>
    <col min="1551" max="1551" width="7.33203125" customWidth="1"/>
    <col min="1552" max="1552" width="17.77734375" bestFit="1" customWidth="1"/>
    <col min="1553" max="1554" width="13" customWidth="1"/>
    <col min="1555" max="1792" width="9"/>
    <col min="1793" max="1793" width="1.77734375" customWidth="1"/>
    <col min="1794" max="1794" width="6.6640625" customWidth="1"/>
    <col min="1795" max="1795" width="9"/>
    <col min="1796" max="1796" width="7.44140625" bestFit="1" customWidth="1"/>
    <col min="1797" max="1797" width="5.33203125" customWidth="1"/>
    <col min="1798" max="1798" width="8.109375" customWidth="1"/>
    <col min="1799" max="1799" width="3.33203125" bestFit="1" customWidth="1"/>
    <col min="1800" max="1800" width="10" customWidth="1"/>
    <col min="1801" max="1801" width="6" customWidth="1"/>
    <col min="1802" max="1802" width="8.109375" customWidth="1"/>
    <col min="1803" max="1803" width="3.33203125" bestFit="1" customWidth="1"/>
    <col min="1804" max="1804" width="8.109375" bestFit="1" customWidth="1"/>
    <col min="1805" max="1805" width="3.88671875" customWidth="1"/>
    <col min="1806" max="1806" width="6.44140625" customWidth="1"/>
    <col min="1807" max="1807" width="7.33203125" customWidth="1"/>
    <col min="1808" max="1808" width="17.77734375" bestFit="1" customWidth="1"/>
    <col min="1809" max="1810" width="13" customWidth="1"/>
    <col min="1811" max="2048" width="9"/>
    <col min="2049" max="2049" width="1.77734375" customWidth="1"/>
    <col min="2050" max="2050" width="6.6640625" customWidth="1"/>
    <col min="2051" max="2051" width="9"/>
    <col min="2052" max="2052" width="7.44140625" bestFit="1" customWidth="1"/>
    <col min="2053" max="2053" width="5.33203125" customWidth="1"/>
    <col min="2054" max="2054" width="8.109375" customWidth="1"/>
    <col min="2055" max="2055" width="3.33203125" bestFit="1" customWidth="1"/>
    <col min="2056" max="2056" width="10" customWidth="1"/>
    <col min="2057" max="2057" width="6" customWidth="1"/>
    <col min="2058" max="2058" width="8.109375" customWidth="1"/>
    <col min="2059" max="2059" width="3.33203125" bestFit="1" customWidth="1"/>
    <col min="2060" max="2060" width="8.109375" bestFit="1" customWidth="1"/>
    <col min="2061" max="2061" width="3.88671875" customWidth="1"/>
    <col min="2062" max="2062" width="6.44140625" customWidth="1"/>
    <col min="2063" max="2063" width="7.33203125" customWidth="1"/>
    <col min="2064" max="2064" width="17.77734375" bestFit="1" customWidth="1"/>
    <col min="2065" max="2066" width="13" customWidth="1"/>
    <col min="2067" max="2304" width="9"/>
    <col min="2305" max="2305" width="1.77734375" customWidth="1"/>
    <col min="2306" max="2306" width="6.6640625" customWidth="1"/>
    <col min="2307" max="2307" width="9"/>
    <col min="2308" max="2308" width="7.44140625" bestFit="1" customWidth="1"/>
    <col min="2309" max="2309" width="5.33203125" customWidth="1"/>
    <col min="2310" max="2310" width="8.109375" customWidth="1"/>
    <col min="2311" max="2311" width="3.33203125" bestFit="1" customWidth="1"/>
    <col min="2312" max="2312" width="10" customWidth="1"/>
    <col min="2313" max="2313" width="6" customWidth="1"/>
    <col min="2314" max="2314" width="8.109375" customWidth="1"/>
    <col min="2315" max="2315" width="3.33203125" bestFit="1" customWidth="1"/>
    <col min="2316" max="2316" width="8.109375" bestFit="1" customWidth="1"/>
    <col min="2317" max="2317" width="3.88671875" customWidth="1"/>
    <col min="2318" max="2318" width="6.44140625" customWidth="1"/>
    <col min="2319" max="2319" width="7.33203125" customWidth="1"/>
    <col min="2320" max="2320" width="17.77734375" bestFit="1" customWidth="1"/>
    <col min="2321" max="2322" width="13" customWidth="1"/>
    <col min="2323" max="2560" width="9"/>
    <col min="2561" max="2561" width="1.77734375" customWidth="1"/>
    <col min="2562" max="2562" width="6.6640625" customWidth="1"/>
    <col min="2563" max="2563" width="9"/>
    <col min="2564" max="2564" width="7.44140625" bestFit="1" customWidth="1"/>
    <col min="2565" max="2565" width="5.33203125" customWidth="1"/>
    <col min="2566" max="2566" width="8.109375" customWidth="1"/>
    <col min="2567" max="2567" width="3.33203125" bestFit="1" customWidth="1"/>
    <col min="2568" max="2568" width="10" customWidth="1"/>
    <col min="2569" max="2569" width="6" customWidth="1"/>
    <col min="2570" max="2570" width="8.109375" customWidth="1"/>
    <col min="2571" max="2571" width="3.33203125" bestFit="1" customWidth="1"/>
    <col min="2572" max="2572" width="8.109375" bestFit="1" customWidth="1"/>
    <col min="2573" max="2573" width="3.88671875" customWidth="1"/>
    <col min="2574" max="2574" width="6.44140625" customWidth="1"/>
    <col min="2575" max="2575" width="7.33203125" customWidth="1"/>
    <col min="2576" max="2576" width="17.77734375" bestFit="1" customWidth="1"/>
    <col min="2577" max="2578" width="13" customWidth="1"/>
    <col min="2579" max="2816" width="9"/>
    <col min="2817" max="2817" width="1.77734375" customWidth="1"/>
    <col min="2818" max="2818" width="6.6640625" customWidth="1"/>
    <col min="2819" max="2819" width="9"/>
    <col min="2820" max="2820" width="7.44140625" bestFit="1" customWidth="1"/>
    <col min="2821" max="2821" width="5.33203125" customWidth="1"/>
    <col min="2822" max="2822" width="8.109375" customWidth="1"/>
    <col min="2823" max="2823" width="3.33203125" bestFit="1" customWidth="1"/>
    <col min="2824" max="2824" width="10" customWidth="1"/>
    <col min="2825" max="2825" width="6" customWidth="1"/>
    <col min="2826" max="2826" width="8.109375" customWidth="1"/>
    <col min="2827" max="2827" width="3.33203125" bestFit="1" customWidth="1"/>
    <col min="2828" max="2828" width="8.109375" bestFit="1" customWidth="1"/>
    <col min="2829" max="2829" width="3.88671875" customWidth="1"/>
    <col min="2830" max="2830" width="6.44140625" customWidth="1"/>
    <col min="2831" max="2831" width="7.33203125" customWidth="1"/>
    <col min="2832" max="2832" width="17.77734375" bestFit="1" customWidth="1"/>
    <col min="2833" max="2834" width="13" customWidth="1"/>
    <col min="2835" max="3072" width="9"/>
    <col min="3073" max="3073" width="1.77734375" customWidth="1"/>
    <col min="3074" max="3074" width="6.6640625" customWidth="1"/>
    <col min="3075" max="3075" width="9"/>
    <col min="3076" max="3076" width="7.44140625" bestFit="1" customWidth="1"/>
    <col min="3077" max="3077" width="5.33203125" customWidth="1"/>
    <col min="3078" max="3078" width="8.109375" customWidth="1"/>
    <col min="3079" max="3079" width="3.33203125" bestFit="1" customWidth="1"/>
    <col min="3080" max="3080" width="10" customWidth="1"/>
    <col min="3081" max="3081" width="6" customWidth="1"/>
    <col min="3082" max="3082" width="8.109375" customWidth="1"/>
    <col min="3083" max="3083" width="3.33203125" bestFit="1" customWidth="1"/>
    <col min="3084" max="3084" width="8.109375" bestFit="1" customWidth="1"/>
    <col min="3085" max="3085" width="3.88671875" customWidth="1"/>
    <col min="3086" max="3086" width="6.44140625" customWidth="1"/>
    <col min="3087" max="3087" width="7.33203125" customWidth="1"/>
    <col min="3088" max="3088" width="17.77734375" bestFit="1" customWidth="1"/>
    <col min="3089" max="3090" width="13" customWidth="1"/>
    <col min="3091" max="3328" width="9"/>
    <col min="3329" max="3329" width="1.77734375" customWidth="1"/>
    <col min="3330" max="3330" width="6.6640625" customWidth="1"/>
    <col min="3331" max="3331" width="9"/>
    <col min="3332" max="3332" width="7.44140625" bestFit="1" customWidth="1"/>
    <col min="3333" max="3333" width="5.33203125" customWidth="1"/>
    <col min="3334" max="3334" width="8.109375" customWidth="1"/>
    <col min="3335" max="3335" width="3.33203125" bestFit="1" customWidth="1"/>
    <col min="3336" max="3336" width="10" customWidth="1"/>
    <col min="3337" max="3337" width="6" customWidth="1"/>
    <col min="3338" max="3338" width="8.109375" customWidth="1"/>
    <col min="3339" max="3339" width="3.33203125" bestFit="1" customWidth="1"/>
    <col min="3340" max="3340" width="8.109375" bestFit="1" customWidth="1"/>
    <col min="3341" max="3341" width="3.88671875" customWidth="1"/>
    <col min="3342" max="3342" width="6.44140625" customWidth="1"/>
    <col min="3343" max="3343" width="7.33203125" customWidth="1"/>
    <col min="3344" max="3344" width="17.77734375" bestFit="1" customWidth="1"/>
    <col min="3345" max="3346" width="13" customWidth="1"/>
    <col min="3347" max="3584" width="9"/>
    <col min="3585" max="3585" width="1.77734375" customWidth="1"/>
    <col min="3586" max="3586" width="6.6640625" customWidth="1"/>
    <col min="3587" max="3587" width="9"/>
    <col min="3588" max="3588" width="7.44140625" bestFit="1" customWidth="1"/>
    <col min="3589" max="3589" width="5.33203125" customWidth="1"/>
    <col min="3590" max="3590" width="8.109375" customWidth="1"/>
    <col min="3591" max="3591" width="3.33203125" bestFit="1" customWidth="1"/>
    <col min="3592" max="3592" width="10" customWidth="1"/>
    <col min="3593" max="3593" width="6" customWidth="1"/>
    <col min="3594" max="3594" width="8.109375" customWidth="1"/>
    <col min="3595" max="3595" width="3.33203125" bestFit="1" customWidth="1"/>
    <col min="3596" max="3596" width="8.109375" bestFit="1" customWidth="1"/>
    <col min="3597" max="3597" width="3.88671875" customWidth="1"/>
    <col min="3598" max="3598" width="6.44140625" customWidth="1"/>
    <col min="3599" max="3599" width="7.33203125" customWidth="1"/>
    <col min="3600" max="3600" width="17.77734375" bestFit="1" customWidth="1"/>
    <col min="3601" max="3602" width="13" customWidth="1"/>
    <col min="3603" max="3840" width="9"/>
    <col min="3841" max="3841" width="1.77734375" customWidth="1"/>
    <col min="3842" max="3842" width="6.6640625" customWidth="1"/>
    <col min="3843" max="3843" width="9"/>
    <col min="3844" max="3844" width="7.44140625" bestFit="1" customWidth="1"/>
    <col min="3845" max="3845" width="5.33203125" customWidth="1"/>
    <col min="3846" max="3846" width="8.109375" customWidth="1"/>
    <col min="3847" max="3847" width="3.33203125" bestFit="1" customWidth="1"/>
    <col min="3848" max="3848" width="10" customWidth="1"/>
    <col min="3849" max="3849" width="6" customWidth="1"/>
    <col min="3850" max="3850" width="8.109375" customWidth="1"/>
    <col min="3851" max="3851" width="3.33203125" bestFit="1" customWidth="1"/>
    <col min="3852" max="3852" width="8.109375" bestFit="1" customWidth="1"/>
    <col min="3853" max="3853" width="3.88671875" customWidth="1"/>
    <col min="3854" max="3854" width="6.44140625" customWidth="1"/>
    <col min="3855" max="3855" width="7.33203125" customWidth="1"/>
    <col min="3856" max="3856" width="17.77734375" bestFit="1" customWidth="1"/>
    <col min="3857" max="3858" width="13" customWidth="1"/>
    <col min="3859" max="4096" width="9"/>
    <col min="4097" max="4097" width="1.77734375" customWidth="1"/>
    <col min="4098" max="4098" width="6.6640625" customWidth="1"/>
    <col min="4099" max="4099" width="9"/>
    <col min="4100" max="4100" width="7.44140625" bestFit="1" customWidth="1"/>
    <col min="4101" max="4101" width="5.33203125" customWidth="1"/>
    <col min="4102" max="4102" width="8.109375" customWidth="1"/>
    <col min="4103" max="4103" width="3.33203125" bestFit="1" customWidth="1"/>
    <col min="4104" max="4104" width="10" customWidth="1"/>
    <col min="4105" max="4105" width="6" customWidth="1"/>
    <col min="4106" max="4106" width="8.109375" customWidth="1"/>
    <col min="4107" max="4107" width="3.33203125" bestFit="1" customWidth="1"/>
    <col min="4108" max="4108" width="8.109375" bestFit="1" customWidth="1"/>
    <col min="4109" max="4109" width="3.88671875" customWidth="1"/>
    <col min="4110" max="4110" width="6.44140625" customWidth="1"/>
    <col min="4111" max="4111" width="7.33203125" customWidth="1"/>
    <col min="4112" max="4112" width="17.77734375" bestFit="1" customWidth="1"/>
    <col min="4113" max="4114" width="13" customWidth="1"/>
    <col min="4115" max="4352" width="9"/>
    <col min="4353" max="4353" width="1.77734375" customWidth="1"/>
    <col min="4354" max="4354" width="6.6640625" customWidth="1"/>
    <col min="4355" max="4355" width="9"/>
    <col min="4356" max="4356" width="7.44140625" bestFit="1" customWidth="1"/>
    <col min="4357" max="4357" width="5.33203125" customWidth="1"/>
    <col min="4358" max="4358" width="8.109375" customWidth="1"/>
    <col min="4359" max="4359" width="3.33203125" bestFit="1" customWidth="1"/>
    <col min="4360" max="4360" width="10" customWidth="1"/>
    <col min="4361" max="4361" width="6" customWidth="1"/>
    <col min="4362" max="4362" width="8.109375" customWidth="1"/>
    <col min="4363" max="4363" width="3.33203125" bestFit="1" customWidth="1"/>
    <col min="4364" max="4364" width="8.109375" bestFit="1" customWidth="1"/>
    <col min="4365" max="4365" width="3.88671875" customWidth="1"/>
    <col min="4366" max="4366" width="6.44140625" customWidth="1"/>
    <col min="4367" max="4367" width="7.33203125" customWidth="1"/>
    <col min="4368" max="4368" width="17.77734375" bestFit="1" customWidth="1"/>
    <col min="4369" max="4370" width="13" customWidth="1"/>
    <col min="4371" max="4608" width="9"/>
    <col min="4609" max="4609" width="1.77734375" customWidth="1"/>
    <col min="4610" max="4610" width="6.6640625" customWidth="1"/>
    <col min="4611" max="4611" width="9"/>
    <col min="4612" max="4612" width="7.44140625" bestFit="1" customWidth="1"/>
    <col min="4613" max="4613" width="5.33203125" customWidth="1"/>
    <col min="4614" max="4614" width="8.109375" customWidth="1"/>
    <col min="4615" max="4615" width="3.33203125" bestFit="1" customWidth="1"/>
    <col min="4616" max="4616" width="10" customWidth="1"/>
    <col min="4617" max="4617" width="6" customWidth="1"/>
    <col min="4618" max="4618" width="8.109375" customWidth="1"/>
    <col min="4619" max="4619" width="3.33203125" bestFit="1" customWidth="1"/>
    <col min="4620" max="4620" width="8.109375" bestFit="1" customWidth="1"/>
    <col min="4621" max="4621" width="3.88671875" customWidth="1"/>
    <col min="4622" max="4622" width="6.44140625" customWidth="1"/>
    <col min="4623" max="4623" width="7.33203125" customWidth="1"/>
    <col min="4624" max="4624" width="17.77734375" bestFit="1" customWidth="1"/>
    <col min="4625" max="4626" width="13" customWidth="1"/>
    <col min="4627" max="4864" width="9"/>
    <col min="4865" max="4865" width="1.77734375" customWidth="1"/>
    <col min="4866" max="4866" width="6.6640625" customWidth="1"/>
    <col min="4867" max="4867" width="9"/>
    <col min="4868" max="4868" width="7.44140625" bestFit="1" customWidth="1"/>
    <col min="4869" max="4869" width="5.33203125" customWidth="1"/>
    <col min="4870" max="4870" width="8.109375" customWidth="1"/>
    <col min="4871" max="4871" width="3.33203125" bestFit="1" customWidth="1"/>
    <col min="4872" max="4872" width="10" customWidth="1"/>
    <col min="4873" max="4873" width="6" customWidth="1"/>
    <col min="4874" max="4874" width="8.109375" customWidth="1"/>
    <col min="4875" max="4875" width="3.33203125" bestFit="1" customWidth="1"/>
    <col min="4876" max="4876" width="8.109375" bestFit="1" customWidth="1"/>
    <col min="4877" max="4877" width="3.88671875" customWidth="1"/>
    <col min="4878" max="4878" width="6.44140625" customWidth="1"/>
    <col min="4879" max="4879" width="7.33203125" customWidth="1"/>
    <col min="4880" max="4880" width="17.77734375" bestFit="1" customWidth="1"/>
    <col min="4881" max="4882" width="13" customWidth="1"/>
    <col min="4883" max="5120" width="9"/>
    <col min="5121" max="5121" width="1.77734375" customWidth="1"/>
    <col min="5122" max="5122" width="6.6640625" customWidth="1"/>
    <col min="5123" max="5123" width="9"/>
    <col min="5124" max="5124" width="7.44140625" bestFit="1" customWidth="1"/>
    <col min="5125" max="5125" width="5.33203125" customWidth="1"/>
    <col min="5126" max="5126" width="8.109375" customWidth="1"/>
    <col min="5127" max="5127" width="3.33203125" bestFit="1" customWidth="1"/>
    <col min="5128" max="5128" width="10" customWidth="1"/>
    <col min="5129" max="5129" width="6" customWidth="1"/>
    <col min="5130" max="5130" width="8.109375" customWidth="1"/>
    <col min="5131" max="5131" width="3.33203125" bestFit="1" customWidth="1"/>
    <col min="5132" max="5132" width="8.109375" bestFit="1" customWidth="1"/>
    <col min="5133" max="5133" width="3.88671875" customWidth="1"/>
    <col min="5134" max="5134" width="6.44140625" customWidth="1"/>
    <col min="5135" max="5135" width="7.33203125" customWidth="1"/>
    <col min="5136" max="5136" width="17.77734375" bestFit="1" customWidth="1"/>
    <col min="5137" max="5138" width="13" customWidth="1"/>
    <col min="5139" max="5376" width="9"/>
    <col min="5377" max="5377" width="1.77734375" customWidth="1"/>
    <col min="5378" max="5378" width="6.6640625" customWidth="1"/>
    <col min="5379" max="5379" width="9"/>
    <col min="5380" max="5380" width="7.44140625" bestFit="1" customWidth="1"/>
    <col min="5381" max="5381" width="5.33203125" customWidth="1"/>
    <col min="5382" max="5382" width="8.109375" customWidth="1"/>
    <col min="5383" max="5383" width="3.33203125" bestFit="1" customWidth="1"/>
    <col min="5384" max="5384" width="10" customWidth="1"/>
    <col min="5385" max="5385" width="6" customWidth="1"/>
    <col min="5386" max="5386" width="8.109375" customWidth="1"/>
    <col min="5387" max="5387" width="3.33203125" bestFit="1" customWidth="1"/>
    <col min="5388" max="5388" width="8.109375" bestFit="1" customWidth="1"/>
    <col min="5389" max="5389" width="3.88671875" customWidth="1"/>
    <col min="5390" max="5390" width="6.44140625" customWidth="1"/>
    <col min="5391" max="5391" width="7.33203125" customWidth="1"/>
    <col min="5392" max="5392" width="17.77734375" bestFit="1" customWidth="1"/>
    <col min="5393" max="5394" width="13" customWidth="1"/>
    <col min="5395" max="5632" width="9"/>
    <col min="5633" max="5633" width="1.77734375" customWidth="1"/>
    <col min="5634" max="5634" width="6.6640625" customWidth="1"/>
    <col min="5635" max="5635" width="9"/>
    <col min="5636" max="5636" width="7.44140625" bestFit="1" customWidth="1"/>
    <col min="5637" max="5637" width="5.33203125" customWidth="1"/>
    <col min="5638" max="5638" width="8.109375" customWidth="1"/>
    <col min="5639" max="5639" width="3.33203125" bestFit="1" customWidth="1"/>
    <col min="5640" max="5640" width="10" customWidth="1"/>
    <col min="5641" max="5641" width="6" customWidth="1"/>
    <col min="5642" max="5642" width="8.109375" customWidth="1"/>
    <col min="5643" max="5643" width="3.33203125" bestFit="1" customWidth="1"/>
    <col min="5644" max="5644" width="8.109375" bestFit="1" customWidth="1"/>
    <col min="5645" max="5645" width="3.88671875" customWidth="1"/>
    <col min="5646" max="5646" width="6.44140625" customWidth="1"/>
    <col min="5647" max="5647" width="7.33203125" customWidth="1"/>
    <col min="5648" max="5648" width="17.77734375" bestFit="1" customWidth="1"/>
    <col min="5649" max="5650" width="13" customWidth="1"/>
    <col min="5651" max="5888" width="9"/>
    <col min="5889" max="5889" width="1.77734375" customWidth="1"/>
    <col min="5890" max="5890" width="6.6640625" customWidth="1"/>
    <col min="5891" max="5891" width="9"/>
    <col min="5892" max="5892" width="7.44140625" bestFit="1" customWidth="1"/>
    <col min="5893" max="5893" width="5.33203125" customWidth="1"/>
    <col min="5894" max="5894" width="8.109375" customWidth="1"/>
    <col min="5895" max="5895" width="3.33203125" bestFit="1" customWidth="1"/>
    <col min="5896" max="5896" width="10" customWidth="1"/>
    <col min="5897" max="5897" width="6" customWidth="1"/>
    <col min="5898" max="5898" width="8.109375" customWidth="1"/>
    <col min="5899" max="5899" width="3.33203125" bestFit="1" customWidth="1"/>
    <col min="5900" max="5900" width="8.109375" bestFit="1" customWidth="1"/>
    <col min="5901" max="5901" width="3.88671875" customWidth="1"/>
    <col min="5902" max="5902" width="6.44140625" customWidth="1"/>
    <col min="5903" max="5903" width="7.33203125" customWidth="1"/>
    <col min="5904" max="5904" width="17.77734375" bestFit="1" customWidth="1"/>
    <col min="5905" max="5906" width="13" customWidth="1"/>
    <col min="5907" max="6144" width="9"/>
    <col min="6145" max="6145" width="1.77734375" customWidth="1"/>
    <col min="6146" max="6146" width="6.6640625" customWidth="1"/>
    <col min="6147" max="6147" width="9"/>
    <col min="6148" max="6148" width="7.44140625" bestFit="1" customWidth="1"/>
    <col min="6149" max="6149" width="5.33203125" customWidth="1"/>
    <col min="6150" max="6150" width="8.109375" customWidth="1"/>
    <col min="6151" max="6151" width="3.33203125" bestFit="1" customWidth="1"/>
    <col min="6152" max="6152" width="10" customWidth="1"/>
    <col min="6153" max="6153" width="6" customWidth="1"/>
    <col min="6154" max="6154" width="8.109375" customWidth="1"/>
    <col min="6155" max="6155" width="3.33203125" bestFit="1" customWidth="1"/>
    <col min="6156" max="6156" width="8.109375" bestFit="1" customWidth="1"/>
    <col min="6157" max="6157" width="3.88671875" customWidth="1"/>
    <col min="6158" max="6158" width="6.44140625" customWidth="1"/>
    <col min="6159" max="6159" width="7.33203125" customWidth="1"/>
    <col min="6160" max="6160" width="17.77734375" bestFit="1" customWidth="1"/>
    <col min="6161" max="6162" width="13" customWidth="1"/>
    <col min="6163" max="6400" width="9"/>
    <col min="6401" max="6401" width="1.77734375" customWidth="1"/>
    <col min="6402" max="6402" width="6.6640625" customWidth="1"/>
    <col min="6403" max="6403" width="9"/>
    <col min="6404" max="6404" width="7.44140625" bestFit="1" customWidth="1"/>
    <col min="6405" max="6405" width="5.33203125" customWidth="1"/>
    <col min="6406" max="6406" width="8.109375" customWidth="1"/>
    <col min="6407" max="6407" width="3.33203125" bestFit="1" customWidth="1"/>
    <col min="6408" max="6408" width="10" customWidth="1"/>
    <col min="6409" max="6409" width="6" customWidth="1"/>
    <col min="6410" max="6410" width="8.109375" customWidth="1"/>
    <col min="6411" max="6411" width="3.33203125" bestFit="1" customWidth="1"/>
    <col min="6412" max="6412" width="8.109375" bestFit="1" customWidth="1"/>
    <col min="6413" max="6413" width="3.88671875" customWidth="1"/>
    <col min="6414" max="6414" width="6.44140625" customWidth="1"/>
    <col min="6415" max="6415" width="7.33203125" customWidth="1"/>
    <col min="6416" max="6416" width="17.77734375" bestFit="1" customWidth="1"/>
    <col min="6417" max="6418" width="13" customWidth="1"/>
    <col min="6419" max="6656" width="9"/>
    <col min="6657" max="6657" width="1.77734375" customWidth="1"/>
    <col min="6658" max="6658" width="6.6640625" customWidth="1"/>
    <col min="6659" max="6659" width="9"/>
    <col min="6660" max="6660" width="7.44140625" bestFit="1" customWidth="1"/>
    <col min="6661" max="6661" width="5.33203125" customWidth="1"/>
    <col min="6662" max="6662" width="8.109375" customWidth="1"/>
    <col min="6663" max="6663" width="3.33203125" bestFit="1" customWidth="1"/>
    <col min="6664" max="6664" width="10" customWidth="1"/>
    <col min="6665" max="6665" width="6" customWidth="1"/>
    <col min="6666" max="6666" width="8.109375" customWidth="1"/>
    <col min="6667" max="6667" width="3.33203125" bestFit="1" customWidth="1"/>
    <col min="6668" max="6668" width="8.109375" bestFit="1" customWidth="1"/>
    <col min="6669" max="6669" width="3.88671875" customWidth="1"/>
    <col min="6670" max="6670" width="6.44140625" customWidth="1"/>
    <col min="6671" max="6671" width="7.33203125" customWidth="1"/>
    <col min="6672" max="6672" width="17.77734375" bestFit="1" customWidth="1"/>
    <col min="6673" max="6674" width="13" customWidth="1"/>
    <col min="6675" max="6912" width="9"/>
    <col min="6913" max="6913" width="1.77734375" customWidth="1"/>
    <col min="6914" max="6914" width="6.6640625" customWidth="1"/>
    <col min="6915" max="6915" width="9"/>
    <col min="6916" max="6916" width="7.44140625" bestFit="1" customWidth="1"/>
    <col min="6917" max="6917" width="5.33203125" customWidth="1"/>
    <col min="6918" max="6918" width="8.109375" customWidth="1"/>
    <col min="6919" max="6919" width="3.33203125" bestFit="1" customWidth="1"/>
    <col min="6920" max="6920" width="10" customWidth="1"/>
    <col min="6921" max="6921" width="6" customWidth="1"/>
    <col min="6922" max="6922" width="8.109375" customWidth="1"/>
    <col min="6923" max="6923" width="3.33203125" bestFit="1" customWidth="1"/>
    <col min="6924" max="6924" width="8.109375" bestFit="1" customWidth="1"/>
    <col min="6925" max="6925" width="3.88671875" customWidth="1"/>
    <col min="6926" max="6926" width="6.44140625" customWidth="1"/>
    <col min="6927" max="6927" width="7.33203125" customWidth="1"/>
    <col min="6928" max="6928" width="17.77734375" bestFit="1" customWidth="1"/>
    <col min="6929" max="6930" width="13" customWidth="1"/>
    <col min="6931" max="7168" width="9"/>
    <col min="7169" max="7169" width="1.77734375" customWidth="1"/>
    <col min="7170" max="7170" width="6.6640625" customWidth="1"/>
    <col min="7171" max="7171" width="9"/>
    <col min="7172" max="7172" width="7.44140625" bestFit="1" customWidth="1"/>
    <col min="7173" max="7173" width="5.33203125" customWidth="1"/>
    <col min="7174" max="7174" width="8.109375" customWidth="1"/>
    <col min="7175" max="7175" width="3.33203125" bestFit="1" customWidth="1"/>
    <col min="7176" max="7176" width="10" customWidth="1"/>
    <col min="7177" max="7177" width="6" customWidth="1"/>
    <col min="7178" max="7178" width="8.109375" customWidth="1"/>
    <col min="7179" max="7179" width="3.33203125" bestFit="1" customWidth="1"/>
    <col min="7180" max="7180" width="8.109375" bestFit="1" customWidth="1"/>
    <col min="7181" max="7181" width="3.88671875" customWidth="1"/>
    <col min="7182" max="7182" width="6.44140625" customWidth="1"/>
    <col min="7183" max="7183" width="7.33203125" customWidth="1"/>
    <col min="7184" max="7184" width="17.77734375" bestFit="1" customWidth="1"/>
    <col min="7185" max="7186" width="13" customWidth="1"/>
    <col min="7187" max="7424" width="9"/>
    <col min="7425" max="7425" width="1.77734375" customWidth="1"/>
    <col min="7426" max="7426" width="6.6640625" customWidth="1"/>
    <col min="7427" max="7427" width="9"/>
    <col min="7428" max="7428" width="7.44140625" bestFit="1" customWidth="1"/>
    <col min="7429" max="7429" width="5.33203125" customWidth="1"/>
    <col min="7430" max="7430" width="8.109375" customWidth="1"/>
    <col min="7431" max="7431" width="3.33203125" bestFit="1" customWidth="1"/>
    <col min="7432" max="7432" width="10" customWidth="1"/>
    <col min="7433" max="7433" width="6" customWidth="1"/>
    <col min="7434" max="7434" width="8.109375" customWidth="1"/>
    <col min="7435" max="7435" width="3.33203125" bestFit="1" customWidth="1"/>
    <col min="7436" max="7436" width="8.109375" bestFit="1" customWidth="1"/>
    <col min="7437" max="7437" width="3.88671875" customWidth="1"/>
    <col min="7438" max="7438" width="6.44140625" customWidth="1"/>
    <col min="7439" max="7439" width="7.33203125" customWidth="1"/>
    <col min="7440" max="7440" width="17.77734375" bestFit="1" customWidth="1"/>
    <col min="7441" max="7442" width="13" customWidth="1"/>
    <col min="7443" max="7680" width="9"/>
    <col min="7681" max="7681" width="1.77734375" customWidth="1"/>
    <col min="7682" max="7682" width="6.6640625" customWidth="1"/>
    <col min="7683" max="7683" width="9"/>
    <col min="7684" max="7684" width="7.44140625" bestFit="1" customWidth="1"/>
    <col min="7685" max="7685" width="5.33203125" customWidth="1"/>
    <col min="7686" max="7686" width="8.109375" customWidth="1"/>
    <col min="7687" max="7687" width="3.33203125" bestFit="1" customWidth="1"/>
    <col min="7688" max="7688" width="10" customWidth="1"/>
    <col min="7689" max="7689" width="6" customWidth="1"/>
    <col min="7690" max="7690" width="8.109375" customWidth="1"/>
    <col min="7691" max="7691" width="3.33203125" bestFit="1" customWidth="1"/>
    <col min="7692" max="7692" width="8.109375" bestFit="1" customWidth="1"/>
    <col min="7693" max="7693" width="3.88671875" customWidth="1"/>
    <col min="7694" max="7694" width="6.44140625" customWidth="1"/>
    <col min="7695" max="7695" width="7.33203125" customWidth="1"/>
    <col min="7696" max="7696" width="17.77734375" bestFit="1" customWidth="1"/>
    <col min="7697" max="7698" width="13" customWidth="1"/>
    <col min="7699" max="7936" width="9"/>
    <col min="7937" max="7937" width="1.77734375" customWidth="1"/>
    <col min="7938" max="7938" width="6.6640625" customWidth="1"/>
    <col min="7939" max="7939" width="9"/>
    <col min="7940" max="7940" width="7.44140625" bestFit="1" customWidth="1"/>
    <col min="7941" max="7941" width="5.33203125" customWidth="1"/>
    <col min="7942" max="7942" width="8.109375" customWidth="1"/>
    <col min="7943" max="7943" width="3.33203125" bestFit="1" customWidth="1"/>
    <col min="7944" max="7944" width="10" customWidth="1"/>
    <col min="7945" max="7945" width="6" customWidth="1"/>
    <col min="7946" max="7946" width="8.109375" customWidth="1"/>
    <col min="7947" max="7947" width="3.33203125" bestFit="1" customWidth="1"/>
    <col min="7948" max="7948" width="8.109375" bestFit="1" customWidth="1"/>
    <col min="7949" max="7949" width="3.88671875" customWidth="1"/>
    <col min="7950" max="7950" width="6.44140625" customWidth="1"/>
    <col min="7951" max="7951" width="7.33203125" customWidth="1"/>
    <col min="7952" max="7952" width="17.77734375" bestFit="1" customWidth="1"/>
    <col min="7953" max="7954" width="13" customWidth="1"/>
    <col min="7955" max="8192" width="9"/>
    <col min="8193" max="8193" width="1.77734375" customWidth="1"/>
    <col min="8194" max="8194" width="6.6640625" customWidth="1"/>
    <col min="8195" max="8195" width="9"/>
    <col min="8196" max="8196" width="7.44140625" bestFit="1" customWidth="1"/>
    <col min="8197" max="8197" width="5.33203125" customWidth="1"/>
    <col min="8198" max="8198" width="8.109375" customWidth="1"/>
    <col min="8199" max="8199" width="3.33203125" bestFit="1" customWidth="1"/>
    <col min="8200" max="8200" width="10" customWidth="1"/>
    <col min="8201" max="8201" width="6" customWidth="1"/>
    <col min="8202" max="8202" width="8.109375" customWidth="1"/>
    <col min="8203" max="8203" width="3.33203125" bestFit="1" customWidth="1"/>
    <col min="8204" max="8204" width="8.109375" bestFit="1" customWidth="1"/>
    <col min="8205" max="8205" width="3.88671875" customWidth="1"/>
    <col min="8206" max="8206" width="6.44140625" customWidth="1"/>
    <col min="8207" max="8207" width="7.33203125" customWidth="1"/>
    <col min="8208" max="8208" width="17.77734375" bestFit="1" customWidth="1"/>
    <col min="8209" max="8210" width="13" customWidth="1"/>
    <col min="8211" max="8448" width="9"/>
    <col min="8449" max="8449" width="1.77734375" customWidth="1"/>
    <col min="8450" max="8450" width="6.6640625" customWidth="1"/>
    <col min="8451" max="8451" width="9"/>
    <col min="8452" max="8452" width="7.44140625" bestFit="1" customWidth="1"/>
    <col min="8453" max="8453" width="5.33203125" customWidth="1"/>
    <col min="8454" max="8454" width="8.109375" customWidth="1"/>
    <col min="8455" max="8455" width="3.33203125" bestFit="1" customWidth="1"/>
    <col min="8456" max="8456" width="10" customWidth="1"/>
    <col min="8457" max="8457" width="6" customWidth="1"/>
    <col min="8458" max="8458" width="8.109375" customWidth="1"/>
    <col min="8459" max="8459" width="3.33203125" bestFit="1" customWidth="1"/>
    <col min="8460" max="8460" width="8.109375" bestFit="1" customWidth="1"/>
    <col min="8461" max="8461" width="3.88671875" customWidth="1"/>
    <col min="8462" max="8462" width="6.44140625" customWidth="1"/>
    <col min="8463" max="8463" width="7.33203125" customWidth="1"/>
    <col min="8464" max="8464" width="17.77734375" bestFit="1" customWidth="1"/>
    <col min="8465" max="8466" width="13" customWidth="1"/>
    <col min="8467" max="8704" width="9"/>
    <col min="8705" max="8705" width="1.77734375" customWidth="1"/>
    <col min="8706" max="8706" width="6.6640625" customWidth="1"/>
    <col min="8707" max="8707" width="9"/>
    <col min="8708" max="8708" width="7.44140625" bestFit="1" customWidth="1"/>
    <col min="8709" max="8709" width="5.33203125" customWidth="1"/>
    <col min="8710" max="8710" width="8.109375" customWidth="1"/>
    <col min="8711" max="8711" width="3.33203125" bestFit="1" customWidth="1"/>
    <col min="8712" max="8712" width="10" customWidth="1"/>
    <col min="8713" max="8713" width="6" customWidth="1"/>
    <col min="8714" max="8714" width="8.109375" customWidth="1"/>
    <col min="8715" max="8715" width="3.33203125" bestFit="1" customWidth="1"/>
    <col min="8716" max="8716" width="8.109375" bestFit="1" customWidth="1"/>
    <col min="8717" max="8717" width="3.88671875" customWidth="1"/>
    <col min="8718" max="8718" width="6.44140625" customWidth="1"/>
    <col min="8719" max="8719" width="7.33203125" customWidth="1"/>
    <col min="8720" max="8720" width="17.77734375" bestFit="1" customWidth="1"/>
    <col min="8721" max="8722" width="13" customWidth="1"/>
    <col min="8723" max="8960" width="9"/>
    <col min="8961" max="8961" width="1.77734375" customWidth="1"/>
    <col min="8962" max="8962" width="6.6640625" customWidth="1"/>
    <col min="8963" max="8963" width="9"/>
    <col min="8964" max="8964" width="7.44140625" bestFit="1" customWidth="1"/>
    <col min="8965" max="8965" width="5.33203125" customWidth="1"/>
    <col min="8966" max="8966" width="8.109375" customWidth="1"/>
    <col min="8967" max="8967" width="3.33203125" bestFit="1" customWidth="1"/>
    <col min="8968" max="8968" width="10" customWidth="1"/>
    <col min="8969" max="8969" width="6" customWidth="1"/>
    <col min="8970" max="8970" width="8.109375" customWidth="1"/>
    <col min="8971" max="8971" width="3.33203125" bestFit="1" customWidth="1"/>
    <col min="8972" max="8972" width="8.109375" bestFit="1" customWidth="1"/>
    <col min="8973" max="8973" width="3.88671875" customWidth="1"/>
    <col min="8974" max="8974" width="6.44140625" customWidth="1"/>
    <col min="8975" max="8975" width="7.33203125" customWidth="1"/>
    <col min="8976" max="8976" width="17.77734375" bestFit="1" customWidth="1"/>
    <col min="8977" max="8978" width="13" customWidth="1"/>
    <col min="8979" max="9216" width="9"/>
    <col min="9217" max="9217" width="1.77734375" customWidth="1"/>
    <col min="9218" max="9218" width="6.6640625" customWidth="1"/>
    <col min="9219" max="9219" width="9"/>
    <col min="9220" max="9220" width="7.44140625" bestFit="1" customWidth="1"/>
    <col min="9221" max="9221" width="5.33203125" customWidth="1"/>
    <col min="9222" max="9222" width="8.109375" customWidth="1"/>
    <col min="9223" max="9223" width="3.33203125" bestFit="1" customWidth="1"/>
    <col min="9224" max="9224" width="10" customWidth="1"/>
    <col min="9225" max="9225" width="6" customWidth="1"/>
    <col min="9226" max="9226" width="8.109375" customWidth="1"/>
    <col min="9227" max="9227" width="3.33203125" bestFit="1" customWidth="1"/>
    <col min="9228" max="9228" width="8.109375" bestFit="1" customWidth="1"/>
    <col min="9229" max="9229" width="3.88671875" customWidth="1"/>
    <col min="9230" max="9230" width="6.44140625" customWidth="1"/>
    <col min="9231" max="9231" width="7.33203125" customWidth="1"/>
    <col min="9232" max="9232" width="17.77734375" bestFit="1" customWidth="1"/>
    <col min="9233" max="9234" width="13" customWidth="1"/>
    <col min="9235" max="9472" width="9"/>
    <col min="9473" max="9473" width="1.77734375" customWidth="1"/>
    <col min="9474" max="9474" width="6.6640625" customWidth="1"/>
    <col min="9475" max="9475" width="9"/>
    <col min="9476" max="9476" width="7.44140625" bestFit="1" customWidth="1"/>
    <col min="9477" max="9477" width="5.33203125" customWidth="1"/>
    <col min="9478" max="9478" width="8.109375" customWidth="1"/>
    <col min="9479" max="9479" width="3.33203125" bestFit="1" customWidth="1"/>
    <col min="9480" max="9480" width="10" customWidth="1"/>
    <col min="9481" max="9481" width="6" customWidth="1"/>
    <col min="9482" max="9482" width="8.109375" customWidth="1"/>
    <col min="9483" max="9483" width="3.33203125" bestFit="1" customWidth="1"/>
    <col min="9484" max="9484" width="8.109375" bestFit="1" customWidth="1"/>
    <col min="9485" max="9485" width="3.88671875" customWidth="1"/>
    <col min="9486" max="9486" width="6.44140625" customWidth="1"/>
    <col min="9487" max="9487" width="7.33203125" customWidth="1"/>
    <col min="9488" max="9488" width="17.77734375" bestFit="1" customWidth="1"/>
    <col min="9489" max="9490" width="13" customWidth="1"/>
    <col min="9491" max="9728" width="9"/>
    <col min="9729" max="9729" width="1.77734375" customWidth="1"/>
    <col min="9730" max="9730" width="6.6640625" customWidth="1"/>
    <col min="9731" max="9731" width="9"/>
    <col min="9732" max="9732" width="7.44140625" bestFit="1" customWidth="1"/>
    <col min="9733" max="9733" width="5.33203125" customWidth="1"/>
    <col min="9734" max="9734" width="8.109375" customWidth="1"/>
    <col min="9735" max="9735" width="3.33203125" bestFit="1" customWidth="1"/>
    <col min="9736" max="9736" width="10" customWidth="1"/>
    <col min="9737" max="9737" width="6" customWidth="1"/>
    <col min="9738" max="9738" width="8.109375" customWidth="1"/>
    <col min="9739" max="9739" width="3.33203125" bestFit="1" customWidth="1"/>
    <col min="9740" max="9740" width="8.109375" bestFit="1" customWidth="1"/>
    <col min="9741" max="9741" width="3.88671875" customWidth="1"/>
    <col min="9742" max="9742" width="6.44140625" customWidth="1"/>
    <col min="9743" max="9743" width="7.33203125" customWidth="1"/>
    <col min="9744" max="9744" width="17.77734375" bestFit="1" customWidth="1"/>
    <col min="9745" max="9746" width="13" customWidth="1"/>
    <col min="9747" max="9984" width="9"/>
    <col min="9985" max="9985" width="1.77734375" customWidth="1"/>
    <col min="9986" max="9986" width="6.6640625" customWidth="1"/>
    <col min="9987" max="9987" width="9"/>
    <col min="9988" max="9988" width="7.44140625" bestFit="1" customWidth="1"/>
    <col min="9989" max="9989" width="5.33203125" customWidth="1"/>
    <col min="9990" max="9990" width="8.109375" customWidth="1"/>
    <col min="9991" max="9991" width="3.33203125" bestFit="1" customWidth="1"/>
    <col min="9992" max="9992" width="10" customWidth="1"/>
    <col min="9993" max="9993" width="6" customWidth="1"/>
    <col min="9994" max="9994" width="8.109375" customWidth="1"/>
    <col min="9995" max="9995" width="3.33203125" bestFit="1" customWidth="1"/>
    <col min="9996" max="9996" width="8.109375" bestFit="1" customWidth="1"/>
    <col min="9997" max="9997" width="3.88671875" customWidth="1"/>
    <col min="9998" max="9998" width="6.44140625" customWidth="1"/>
    <col min="9999" max="9999" width="7.33203125" customWidth="1"/>
    <col min="10000" max="10000" width="17.77734375" bestFit="1" customWidth="1"/>
    <col min="10001" max="10002" width="13" customWidth="1"/>
    <col min="10003" max="10240" width="9"/>
    <col min="10241" max="10241" width="1.77734375" customWidth="1"/>
    <col min="10242" max="10242" width="6.6640625" customWidth="1"/>
    <col min="10243" max="10243" width="9"/>
    <col min="10244" max="10244" width="7.44140625" bestFit="1" customWidth="1"/>
    <col min="10245" max="10245" width="5.33203125" customWidth="1"/>
    <col min="10246" max="10246" width="8.109375" customWidth="1"/>
    <col min="10247" max="10247" width="3.33203125" bestFit="1" customWidth="1"/>
    <col min="10248" max="10248" width="10" customWidth="1"/>
    <col min="10249" max="10249" width="6" customWidth="1"/>
    <col min="10250" max="10250" width="8.109375" customWidth="1"/>
    <col min="10251" max="10251" width="3.33203125" bestFit="1" customWidth="1"/>
    <col min="10252" max="10252" width="8.109375" bestFit="1" customWidth="1"/>
    <col min="10253" max="10253" width="3.88671875" customWidth="1"/>
    <col min="10254" max="10254" width="6.44140625" customWidth="1"/>
    <col min="10255" max="10255" width="7.33203125" customWidth="1"/>
    <col min="10256" max="10256" width="17.77734375" bestFit="1" customWidth="1"/>
    <col min="10257" max="10258" width="13" customWidth="1"/>
    <col min="10259" max="10496" width="9"/>
    <col min="10497" max="10497" width="1.77734375" customWidth="1"/>
    <col min="10498" max="10498" width="6.6640625" customWidth="1"/>
    <col min="10499" max="10499" width="9"/>
    <col min="10500" max="10500" width="7.44140625" bestFit="1" customWidth="1"/>
    <col min="10501" max="10501" width="5.33203125" customWidth="1"/>
    <col min="10502" max="10502" width="8.109375" customWidth="1"/>
    <col min="10503" max="10503" width="3.33203125" bestFit="1" customWidth="1"/>
    <col min="10504" max="10504" width="10" customWidth="1"/>
    <col min="10505" max="10505" width="6" customWidth="1"/>
    <col min="10506" max="10506" width="8.109375" customWidth="1"/>
    <col min="10507" max="10507" width="3.33203125" bestFit="1" customWidth="1"/>
    <col min="10508" max="10508" width="8.109375" bestFit="1" customWidth="1"/>
    <col min="10509" max="10509" width="3.88671875" customWidth="1"/>
    <col min="10510" max="10510" width="6.44140625" customWidth="1"/>
    <col min="10511" max="10511" width="7.33203125" customWidth="1"/>
    <col min="10512" max="10512" width="17.77734375" bestFit="1" customWidth="1"/>
    <col min="10513" max="10514" width="13" customWidth="1"/>
    <col min="10515" max="10752" width="9"/>
    <col min="10753" max="10753" width="1.77734375" customWidth="1"/>
    <col min="10754" max="10754" width="6.6640625" customWidth="1"/>
    <col min="10755" max="10755" width="9"/>
    <col min="10756" max="10756" width="7.44140625" bestFit="1" customWidth="1"/>
    <col min="10757" max="10757" width="5.33203125" customWidth="1"/>
    <col min="10758" max="10758" width="8.109375" customWidth="1"/>
    <col min="10759" max="10759" width="3.33203125" bestFit="1" customWidth="1"/>
    <col min="10760" max="10760" width="10" customWidth="1"/>
    <col min="10761" max="10761" width="6" customWidth="1"/>
    <col min="10762" max="10762" width="8.109375" customWidth="1"/>
    <col min="10763" max="10763" width="3.33203125" bestFit="1" customWidth="1"/>
    <col min="10764" max="10764" width="8.109375" bestFit="1" customWidth="1"/>
    <col min="10765" max="10765" width="3.88671875" customWidth="1"/>
    <col min="10766" max="10766" width="6.44140625" customWidth="1"/>
    <col min="10767" max="10767" width="7.33203125" customWidth="1"/>
    <col min="10768" max="10768" width="17.77734375" bestFit="1" customWidth="1"/>
    <col min="10769" max="10770" width="13" customWidth="1"/>
    <col min="10771" max="11008" width="9"/>
    <col min="11009" max="11009" width="1.77734375" customWidth="1"/>
    <col min="11010" max="11010" width="6.6640625" customWidth="1"/>
    <col min="11011" max="11011" width="9"/>
    <col min="11012" max="11012" width="7.44140625" bestFit="1" customWidth="1"/>
    <col min="11013" max="11013" width="5.33203125" customWidth="1"/>
    <col min="11014" max="11014" width="8.109375" customWidth="1"/>
    <col min="11015" max="11015" width="3.33203125" bestFit="1" customWidth="1"/>
    <col min="11016" max="11016" width="10" customWidth="1"/>
    <col min="11017" max="11017" width="6" customWidth="1"/>
    <col min="11018" max="11018" width="8.109375" customWidth="1"/>
    <col min="11019" max="11019" width="3.33203125" bestFit="1" customWidth="1"/>
    <col min="11020" max="11020" width="8.109375" bestFit="1" customWidth="1"/>
    <col min="11021" max="11021" width="3.88671875" customWidth="1"/>
    <col min="11022" max="11022" width="6.44140625" customWidth="1"/>
    <col min="11023" max="11023" width="7.33203125" customWidth="1"/>
    <col min="11024" max="11024" width="17.77734375" bestFit="1" customWidth="1"/>
    <col min="11025" max="11026" width="13" customWidth="1"/>
    <col min="11027" max="11264" width="9"/>
    <col min="11265" max="11265" width="1.77734375" customWidth="1"/>
    <col min="11266" max="11266" width="6.6640625" customWidth="1"/>
    <col min="11267" max="11267" width="9"/>
    <col min="11268" max="11268" width="7.44140625" bestFit="1" customWidth="1"/>
    <col min="11269" max="11269" width="5.33203125" customWidth="1"/>
    <col min="11270" max="11270" width="8.109375" customWidth="1"/>
    <col min="11271" max="11271" width="3.33203125" bestFit="1" customWidth="1"/>
    <col min="11272" max="11272" width="10" customWidth="1"/>
    <col min="11273" max="11273" width="6" customWidth="1"/>
    <col min="11274" max="11274" width="8.109375" customWidth="1"/>
    <col min="11275" max="11275" width="3.33203125" bestFit="1" customWidth="1"/>
    <col min="11276" max="11276" width="8.109375" bestFit="1" customWidth="1"/>
    <col min="11277" max="11277" width="3.88671875" customWidth="1"/>
    <col min="11278" max="11278" width="6.44140625" customWidth="1"/>
    <col min="11279" max="11279" width="7.33203125" customWidth="1"/>
    <col min="11280" max="11280" width="17.77734375" bestFit="1" customWidth="1"/>
    <col min="11281" max="11282" width="13" customWidth="1"/>
    <col min="11283" max="11520" width="9"/>
    <col min="11521" max="11521" width="1.77734375" customWidth="1"/>
    <col min="11522" max="11522" width="6.6640625" customWidth="1"/>
    <col min="11523" max="11523" width="9"/>
    <col min="11524" max="11524" width="7.44140625" bestFit="1" customWidth="1"/>
    <col min="11525" max="11525" width="5.33203125" customWidth="1"/>
    <col min="11526" max="11526" width="8.109375" customWidth="1"/>
    <col min="11527" max="11527" width="3.33203125" bestFit="1" customWidth="1"/>
    <col min="11528" max="11528" width="10" customWidth="1"/>
    <col min="11529" max="11529" width="6" customWidth="1"/>
    <col min="11530" max="11530" width="8.109375" customWidth="1"/>
    <col min="11531" max="11531" width="3.33203125" bestFit="1" customWidth="1"/>
    <col min="11532" max="11532" width="8.109375" bestFit="1" customWidth="1"/>
    <col min="11533" max="11533" width="3.88671875" customWidth="1"/>
    <col min="11534" max="11534" width="6.44140625" customWidth="1"/>
    <col min="11535" max="11535" width="7.33203125" customWidth="1"/>
    <col min="11536" max="11536" width="17.77734375" bestFit="1" customWidth="1"/>
    <col min="11537" max="11538" width="13" customWidth="1"/>
    <col min="11539" max="11776" width="9"/>
    <col min="11777" max="11777" width="1.77734375" customWidth="1"/>
    <col min="11778" max="11778" width="6.6640625" customWidth="1"/>
    <col min="11779" max="11779" width="9"/>
    <col min="11780" max="11780" width="7.44140625" bestFit="1" customWidth="1"/>
    <col min="11781" max="11781" width="5.33203125" customWidth="1"/>
    <col min="11782" max="11782" width="8.109375" customWidth="1"/>
    <col min="11783" max="11783" width="3.33203125" bestFit="1" customWidth="1"/>
    <col min="11784" max="11784" width="10" customWidth="1"/>
    <col min="11785" max="11785" width="6" customWidth="1"/>
    <col min="11786" max="11786" width="8.109375" customWidth="1"/>
    <col min="11787" max="11787" width="3.33203125" bestFit="1" customWidth="1"/>
    <col min="11788" max="11788" width="8.109375" bestFit="1" customWidth="1"/>
    <col min="11789" max="11789" width="3.88671875" customWidth="1"/>
    <col min="11790" max="11790" width="6.44140625" customWidth="1"/>
    <col min="11791" max="11791" width="7.33203125" customWidth="1"/>
    <col min="11792" max="11792" width="17.77734375" bestFit="1" customWidth="1"/>
    <col min="11793" max="11794" width="13" customWidth="1"/>
    <col min="11795" max="12032" width="9"/>
    <col min="12033" max="12033" width="1.77734375" customWidth="1"/>
    <col min="12034" max="12034" width="6.6640625" customWidth="1"/>
    <col min="12035" max="12035" width="9"/>
    <col min="12036" max="12036" width="7.44140625" bestFit="1" customWidth="1"/>
    <col min="12037" max="12037" width="5.33203125" customWidth="1"/>
    <col min="12038" max="12038" width="8.109375" customWidth="1"/>
    <col min="12039" max="12039" width="3.33203125" bestFit="1" customWidth="1"/>
    <col min="12040" max="12040" width="10" customWidth="1"/>
    <col min="12041" max="12041" width="6" customWidth="1"/>
    <col min="12042" max="12042" width="8.109375" customWidth="1"/>
    <col min="12043" max="12043" width="3.33203125" bestFit="1" customWidth="1"/>
    <col min="12044" max="12044" width="8.109375" bestFit="1" customWidth="1"/>
    <col min="12045" max="12045" width="3.88671875" customWidth="1"/>
    <col min="12046" max="12046" width="6.44140625" customWidth="1"/>
    <col min="12047" max="12047" width="7.33203125" customWidth="1"/>
    <col min="12048" max="12048" width="17.77734375" bestFit="1" customWidth="1"/>
    <col min="12049" max="12050" width="13" customWidth="1"/>
    <col min="12051" max="12288" width="9"/>
    <col min="12289" max="12289" width="1.77734375" customWidth="1"/>
    <col min="12290" max="12290" width="6.6640625" customWidth="1"/>
    <col min="12291" max="12291" width="9"/>
    <col min="12292" max="12292" width="7.44140625" bestFit="1" customWidth="1"/>
    <col min="12293" max="12293" width="5.33203125" customWidth="1"/>
    <col min="12294" max="12294" width="8.109375" customWidth="1"/>
    <col min="12295" max="12295" width="3.33203125" bestFit="1" customWidth="1"/>
    <col min="12296" max="12296" width="10" customWidth="1"/>
    <col min="12297" max="12297" width="6" customWidth="1"/>
    <col min="12298" max="12298" width="8.109375" customWidth="1"/>
    <col min="12299" max="12299" width="3.33203125" bestFit="1" customWidth="1"/>
    <col min="12300" max="12300" width="8.109375" bestFit="1" customWidth="1"/>
    <col min="12301" max="12301" width="3.88671875" customWidth="1"/>
    <col min="12302" max="12302" width="6.44140625" customWidth="1"/>
    <col min="12303" max="12303" width="7.33203125" customWidth="1"/>
    <col min="12304" max="12304" width="17.77734375" bestFit="1" customWidth="1"/>
    <col min="12305" max="12306" width="13" customWidth="1"/>
    <col min="12307" max="12544" width="9"/>
    <col min="12545" max="12545" width="1.77734375" customWidth="1"/>
    <col min="12546" max="12546" width="6.6640625" customWidth="1"/>
    <col min="12547" max="12547" width="9"/>
    <col min="12548" max="12548" width="7.44140625" bestFit="1" customWidth="1"/>
    <col min="12549" max="12549" width="5.33203125" customWidth="1"/>
    <col min="12550" max="12550" width="8.109375" customWidth="1"/>
    <col min="12551" max="12551" width="3.33203125" bestFit="1" customWidth="1"/>
    <col min="12552" max="12552" width="10" customWidth="1"/>
    <col min="12553" max="12553" width="6" customWidth="1"/>
    <col min="12554" max="12554" width="8.109375" customWidth="1"/>
    <col min="12555" max="12555" width="3.33203125" bestFit="1" customWidth="1"/>
    <col min="12556" max="12556" width="8.109375" bestFit="1" customWidth="1"/>
    <col min="12557" max="12557" width="3.88671875" customWidth="1"/>
    <col min="12558" max="12558" width="6.44140625" customWidth="1"/>
    <col min="12559" max="12559" width="7.33203125" customWidth="1"/>
    <col min="12560" max="12560" width="17.77734375" bestFit="1" customWidth="1"/>
    <col min="12561" max="12562" width="13" customWidth="1"/>
    <col min="12563" max="12800" width="9"/>
    <col min="12801" max="12801" width="1.77734375" customWidth="1"/>
    <col min="12802" max="12802" width="6.6640625" customWidth="1"/>
    <col min="12803" max="12803" width="9"/>
    <col min="12804" max="12804" width="7.44140625" bestFit="1" customWidth="1"/>
    <col min="12805" max="12805" width="5.33203125" customWidth="1"/>
    <col min="12806" max="12806" width="8.109375" customWidth="1"/>
    <col min="12807" max="12807" width="3.33203125" bestFit="1" customWidth="1"/>
    <col min="12808" max="12808" width="10" customWidth="1"/>
    <col min="12809" max="12809" width="6" customWidth="1"/>
    <col min="12810" max="12810" width="8.109375" customWidth="1"/>
    <col min="12811" max="12811" width="3.33203125" bestFit="1" customWidth="1"/>
    <col min="12812" max="12812" width="8.109375" bestFit="1" customWidth="1"/>
    <col min="12813" max="12813" width="3.88671875" customWidth="1"/>
    <col min="12814" max="12814" width="6.44140625" customWidth="1"/>
    <col min="12815" max="12815" width="7.33203125" customWidth="1"/>
    <col min="12816" max="12816" width="17.77734375" bestFit="1" customWidth="1"/>
    <col min="12817" max="12818" width="13" customWidth="1"/>
    <col min="12819" max="13056" width="9"/>
    <col min="13057" max="13057" width="1.77734375" customWidth="1"/>
    <col min="13058" max="13058" width="6.6640625" customWidth="1"/>
    <col min="13059" max="13059" width="9"/>
    <col min="13060" max="13060" width="7.44140625" bestFit="1" customWidth="1"/>
    <col min="13061" max="13061" width="5.33203125" customWidth="1"/>
    <col min="13062" max="13062" width="8.109375" customWidth="1"/>
    <col min="13063" max="13063" width="3.33203125" bestFit="1" customWidth="1"/>
    <col min="13064" max="13064" width="10" customWidth="1"/>
    <col min="13065" max="13065" width="6" customWidth="1"/>
    <col min="13066" max="13066" width="8.109375" customWidth="1"/>
    <col min="13067" max="13067" width="3.33203125" bestFit="1" customWidth="1"/>
    <col min="13068" max="13068" width="8.109375" bestFit="1" customWidth="1"/>
    <col min="13069" max="13069" width="3.88671875" customWidth="1"/>
    <col min="13070" max="13070" width="6.44140625" customWidth="1"/>
    <col min="13071" max="13071" width="7.33203125" customWidth="1"/>
    <col min="13072" max="13072" width="17.77734375" bestFit="1" customWidth="1"/>
    <col min="13073" max="13074" width="13" customWidth="1"/>
    <col min="13075" max="13312" width="9"/>
    <col min="13313" max="13313" width="1.77734375" customWidth="1"/>
    <col min="13314" max="13314" width="6.6640625" customWidth="1"/>
    <col min="13315" max="13315" width="9"/>
    <col min="13316" max="13316" width="7.44140625" bestFit="1" customWidth="1"/>
    <col min="13317" max="13317" width="5.33203125" customWidth="1"/>
    <col min="13318" max="13318" width="8.109375" customWidth="1"/>
    <col min="13319" max="13319" width="3.33203125" bestFit="1" customWidth="1"/>
    <col min="13320" max="13320" width="10" customWidth="1"/>
    <col min="13321" max="13321" width="6" customWidth="1"/>
    <col min="13322" max="13322" width="8.109375" customWidth="1"/>
    <col min="13323" max="13323" width="3.33203125" bestFit="1" customWidth="1"/>
    <col min="13324" max="13324" width="8.109375" bestFit="1" customWidth="1"/>
    <col min="13325" max="13325" width="3.88671875" customWidth="1"/>
    <col min="13326" max="13326" width="6.44140625" customWidth="1"/>
    <col min="13327" max="13327" width="7.33203125" customWidth="1"/>
    <col min="13328" max="13328" width="17.77734375" bestFit="1" customWidth="1"/>
    <col min="13329" max="13330" width="13" customWidth="1"/>
    <col min="13331" max="13568" width="9"/>
    <col min="13569" max="13569" width="1.77734375" customWidth="1"/>
    <col min="13570" max="13570" width="6.6640625" customWidth="1"/>
    <col min="13571" max="13571" width="9"/>
    <col min="13572" max="13572" width="7.44140625" bestFit="1" customWidth="1"/>
    <col min="13573" max="13573" width="5.33203125" customWidth="1"/>
    <col min="13574" max="13574" width="8.109375" customWidth="1"/>
    <col min="13575" max="13575" width="3.33203125" bestFit="1" customWidth="1"/>
    <col min="13576" max="13576" width="10" customWidth="1"/>
    <col min="13577" max="13577" width="6" customWidth="1"/>
    <col min="13578" max="13578" width="8.109375" customWidth="1"/>
    <col min="13579" max="13579" width="3.33203125" bestFit="1" customWidth="1"/>
    <col min="13580" max="13580" width="8.109375" bestFit="1" customWidth="1"/>
    <col min="13581" max="13581" width="3.88671875" customWidth="1"/>
    <col min="13582" max="13582" width="6.44140625" customWidth="1"/>
    <col min="13583" max="13583" width="7.33203125" customWidth="1"/>
    <col min="13584" max="13584" width="17.77734375" bestFit="1" customWidth="1"/>
    <col min="13585" max="13586" width="13" customWidth="1"/>
    <col min="13587" max="13824" width="9"/>
    <col min="13825" max="13825" width="1.77734375" customWidth="1"/>
    <col min="13826" max="13826" width="6.6640625" customWidth="1"/>
    <col min="13827" max="13827" width="9"/>
    <col min="13828" max="13828" width="7.44140625" bestFit="1" customWidth="1"/>
    <col min="13829" max="13829" width="5.33203125" customWidth="1"/>
    <col min="13830" max="13830" width="8.109375" customWidth="1"/>
    <col min="13831" max="13831" width="3.33203125" bestFit="1" customWidth="1"/>
    <col min="13832" max="13832" width="10" customWidth="1"/>
    <col min="13833" max="13833" width="6" customWidth="1"/>
    <col min="13834" max="13834" width="8.109375" customWidth="1"/>
    <col min="13835" max="13835" width="3.33203125" bestFit="1" customWidth="1"/>
    <col min="13836" max="13836" width="8.109375" bestFit="1" customWidth="1"/>
    <col min="13837" max="13837" width="3.88671875" customWidth="1"/>
    <col min="13838" max="13838" width="6.44140625" customWidth="1"/>
    <col min="13839" max="13839" width="7.33203125" customWidth="1"/>
    <col min="13840" max="13840" width="17.77734375" bestFit="1" customWidth="1"/>
    <col min="13841" max="13842" width="13" customWidth="1"/>
    <col min="13843" max="14080" width="9"/>
    <col min="14081" max="14081" width="1.77734375" customWidth="1"/>
    <col min="14082" max="14082" width="6.6640625" customWidth="1"/>
    <col min="14083" max="14083" width="9"/>
    <col min="14084" max="14084" width="7.44140625" bestFit="1" customWidth="1"/>
    <col min="14085" max="14085" width="5.33203125" customWidth="1"/>
    <col min="14086" max="14086" width="8.109375" customWidth="1"/>
    <col min="14087" max="14087" width="3.33203125" bestFit="1" customWidth="1"/>
    <col min="14088" max="14088" width="10" customWidth="1"/>
    <col min="14089" max="14089" width="6" customWidth="1"/>
    <col min="14090" max="14090" width="8.109375" customWidth="1"/>
    <col min="14091" max="14091" width="3.33203125" bestFit="1" customWidth="1"/>
    <col min="14092" max="14092" width="8.109375" bestFit="1" customWidth="1"/>
    <col min="14093" max="14093" width="3.88671875" customWidth="1"/>
    <col min="14094" max="14094" width="6.44140625" customWidth="1"/>
    <col min="14095" max="14095" width="7.33203125" customWidth="1"/>
    <col min="14096" max="14096" width="17.77734375" bestFit="1" customWidth="1"/>
    <col min="14097" max="14098" width="13" customWidth="1"/>
    <col min="14099" max="14336" width="9"/>
    <col min="14337" max="14337" width="1.77734375" customWidth="1"/>
    <col min="14338" max="14338" width="6.6640625" customWidth="1"/>
    <col min="14339" max="14339" width="9"/>
    <col min="14340" max="14340" width="7.44140625" bestFit="1" customWidth="1"/>
    <col min="14341" max="14341" width="5.33203125" customWidth="1"/>
    <col min="14342" max="14342" width="8.109375" customWidth="1"/>
    <col min="14343" max="14343" width="3.33203125" bestFit="1" customWidth="1"/>
    <col min="14344" max="14344" width="10" customWidth="1"/>
    <col min="14345" max="14345" width="6" customWidth="1"/>
    <col min="14346" max="14346" width="8.109375" customWidth="1"/>
    <col min="14347" max="14347" width="3.33203125" bestFit="1" customWidth="1"/>
    <col min="14348" max="14348" width="8.109375" bestFit="1" customWidth="1"/>
    <col min="14349" max="14349" width="3.88671875" customWidth="1"/>
    <col min="14350" max="14350" width="6.44140625" customWidth="1"/>
    <col min="14351" max="14351" width="7.33203125" customWidth="1"/>
    <col min="14352" max="14352" width="17.77734375" bestFit="1" customWidth="1"/>
    <col min="14353" max="14354" width="13" customWidth="1"/>
    <col min="14355" max="14592" width="9"/>
    <col min="14593" max="14593" width="1.77734375" customWidth="1"/>
    <col min="14594" max="14594" width="6.6640625" customWidth="1"/>
    <col min="14595" max="14595" width="9"/>
    <col min="14596" max="14596" width="7.44140625" bestFit="1" customWidth="1"/>
    <col min="14597" max="14597" width="5.33203125" customWidth="1"/>
    <col min="14598" max="14598" width="8.109375" customWidth="1"/>
    <col min="14599" max="14599" width="3.33203125" bestFit="1" customWidth="1"/>
    <col min="14600" max="14600" width="10" customWidth="1"/>
    <col min="14601" max="14601" width="6" customWidth="1"/>
    <col min="14602" max="14602" width="8.109375" customWidth="1"/>
    <col min="14603" max="14603" width="3.33203125" bestFit="1" customWidth="1"/>
    <col min="14604" max="14604" width="8.109375" bestFit="1" customWidth="1"/>
    <col min="14605" max="14605" width="3.88671875" customWidth="1"/>
    <col min="14606" max="14606" width="6.44140625" customWidth="1"/>
    <col min="14607" max="14607" width="7.33203125" customWidth="1"/>
    <col min="14608" max="14608" width="17.77734375" bestFit="1" customWidth="1"/>
    <col min="14609" max="14610" width="13" customWidth="1"/>
    <col min="14611" max="14848" width="9"/>
    <col min="14849" max="14849" width="1.77734375" customWidth="1"/>
    <col min="14850" max="14850" width="6.6640625" customWidth="1"/>
    <col min="14851" max="14851" width="9"/>
    <col min="14852" max="14852" width="7.44140625" bestFit="1" customWidth="1"/>
    <col min="14853" max="14853" width="5.33203125" customWidth="1"/>
    <col min="14854" max="14854" width="8.109375" customWidth="1"/>
    <col min="14855" max="14855" width="3.33203125" bestFit="1" customWidth="1"/>
    <col min="14856" max="14856" width="10" customWidth="1"/>
    <col min="14857" max="14857" width="6" customWidth="1"/>
    <col min="14858" max="14858" width="8.109375" customWidth="1"/>
    <col min="14859" max="14859" width="3.33203125" bestFit="1" customWidth="1"/>
    <col min="14860" max="14860" width="8.109375" bestFit="1" customWidth="1"/>
    <col min="14861" max="14861" width="3.88671875" customWidth="1"/>
    <col min="14862" max="14862" width="6.44140625" customWidth="1"/>
    <col min="14863" max="14863" width="7.33203125" customWidth="1"/>
    <col min="14864" max="14864" width="17.77734375" bestFit="1" customWidth="1"/>
    <col min="14865" max="14866" width="13" customWidth="1"/>
    <col min="14867" max="15104" width="9"/>
    <col min="15105" max="15105" width="1.77734375" customWidth="1"/>
    <col min="15106" max="15106" width="6.6640625" customWidth="1"/>
    <col min="15107" max="15107" width="9"/>
    <col min="15108" max="15108" width="7.44140625" bestFit="1" customWidth="1"/>
    <col min="15109" max="15109" width="5.33203125" customWidth="1"/>
    <col min="15110" max="15110" width="8.109375" customWidth="1"/>
    <col min="15111" max="15111" width="3.33203125" bestFit="1" customWidth="1"/>
    <col min="15112" max="15112" width="10" customWidth="1"/>
    <col min="15113" max="15113" width="6" customWidth="1"/>
    <col min="15114" max="15114" width="8.109375" customWidth="1"/>
    <col min="15115" max="15115" width="3.33203125" bestFit="1" customWidth="1"/>
    <col min="15116" max="15116" width="8.109375" bestFit="1" customWidth="1"/>
    <col min="15117" max="15117" width="3.88671875" customWidth="1"/>
    <col min="15118" max="15118" width="6.44140625" customWidth="1"/>
    <col min="15119" max="15119" width="7.33203125" customWidth="1"/>
    <col min="15120" max="15120" width="17.77734375" bestFit="1" customWidth="1"/>
    <col min="15121" max="15122" width="13" customWidth="1"/>
    <col min="15123" max="15360" width="9"/>
    <col min="15361" max="15361" width="1.77734375" customWidth="1"/>
    <col min="15362" max="15362" width="6.6640625" customWidth="1"/>
    <col min="15363" max="15363" width="9"/>
    <col min="15364" max="15364" width="7.44140625" bestFit="1" customWidth="1"/>
    <col min="15365" max="15365" width="5.33203125" customWidth="1"/>
    <col min="15366" max="15366" width="8.109375" customWidth="1"/>
    <col min="15367" max="15367" width="3.33203125" bestFit="1" customWidth="1"/>
    <col min="15368" max="15368" width="10" customWidth="1"/>
    <col min="15369" max="15369" width="6" customWidth="1"/>
    <col min="15370" max="15370" width="8.109375" customWidth="1"/>
    <col min="15371" max="15371" width="3.33203125" bestFit="1" customWidth="1"/>
    <col min="15372" max="15372" width="8.109375" bestFit="1" customWidth="1"/>
    <col min="15373" max="15373" width="3.88671875" customWidth="1"/>
    <col min="15374" max="15374" width="6.44140625" customWidth="1"/>
    <col min="15375" max="15375" width="7.33203125" customWidth="1"/>
    <col min="15376" max="15376" width="17.77734375" bestFit="1" customWidth="1"/>
    <col min="15377" max="15378" width="13" customWidth="1"/>
    <col min="15379" max="15616" width="9"/>
    <col min="15617" max="15617" width="1.77734375" customWidth="1"/>
    <col min="15618" max="15618" width="6.6640625" customWidth="1"/>
    <col min="15619" max="15619" width="9"/>
    <col min="15620" max="15620" width="7.44140625" bestFit="1" customWidth="1"/>
    <col min="15621" max="15621" width="5.33203125" customWidth="1"/>
    <col min="15622" max="15622" width="8.109375" customWidth="1"/>
    <col min="15623" max="15623" width="3.33203125" bestFit="1" customWidth="1"/>
    <col min="15624" max="15624" width="10" customWidth="1"/>
    <col min="15625" max="15625" width="6" customWidth="1"/>
    <col min="15626" max="15626" width="8.109375" customWidth="1"/>
    <col min="15627" max="15627" width="3.33203125" bestFit="1" customWidth="1"/>
    <col min="15628" max="15628" width="8.109375" bestFit="1" customWidth="1"/>
    <col min="15629" max="15629" width="3.88671875" customWidth="1"/>
    <col min="15630" max="15630" width="6.44140625" customWidth="1"/>
    <col min="15631" max="15631" width="7.33203125" customWidth="1"/>
    <col min="15632" max="15632" width="17.77734375" bestFit="1" customWidth="1"/>
    <col min="15633" max="15634" width="13" customWidth="1"/>
    <col min="15635" max="15872" width="9"/>
    <col min="15873" max="15873" width="1.77734375" customWidth="1"/>
    <col min="15874" max="15874" width="6.6640625" customWidth="1"/>
    <col min="15875" max="15875" width="9"/>
    <col min="15876" max="15876" width="7.44140625" bestFit="1" customWidth="1"/>
    <col min="15877" max="15877" width="5.33203125" customWidth="1"/>
    <col min="15878" max="15878" width="8.109375" customWidth="1"/>
    <col min="15879" max="15879" width="3.33203125" bestFit="1" customWidth="1"/>
    <col min="15880" max="15880" width="10" customWidth="1"/>
    <col min="15881" max="15881" width="6" customWidth="1"/>
    <col min="15882" max="15882" width="8.109375" customWidth="1"/>
    <col min="15883" max="15883" width="3.33203125" bestFit="1" customWidth="1"/>
    <col min="15884" max="15884" width="8.109375" bestFit="1" customWidth="1"/>
    <col min="15885" max="15885" width="3.88671875" customWidth="1"/>
    <col min="15886" max="15886" width="6.44140625" customWidth="1"/>
    <col min="15887" max="15887" width="7.33203125" customWidth="1"/>
    <col min="15888" max="15888" width="17.77734375" bestFit="1" customWidth="1"/>
    <col min="15889" max="15890" width="13" customWidth="1"/>
    <col min="15891" max="16128" width="9"/>
    <col min="16129" max="16129" width="1.77734375" customWidth="1"/>
    <col min="16130" max="16130" width="6.6640625" customWidth="1"/>
    <col min="16131" max="16131" width="9"/>
    <col min="16132" max="16132" width="7.44140625" bestFit="1" customWidth="1"/>
    <col min="16133" max="16133" width="5.33203125" customWidth="1"/>
    <col min="16134" max="16134" width="8.109375" customWidth="1"/>
    <col min="16135" max="16135" width="3.33203125" bestFit="1" customWidth="1"/>
    <col min="16136" max="16136" width="10" customWidth="1"/>
    <col min="16137" max="16137" width="6" customWidth="1"/>
    <col min="16138" max="16138" width="8.109375" customWidth="1"/>
    <col min="16139" max="16139" width="3.33203125" bestFit="1" customWidth="1"/>
    <col min="16140" max="16140" width="8.109375" bestFit="1" customWidth="1"/>
    <col min="16141" max="16141" width="3.88671875" customWidth="1"/>
    <col min="16142" max="16142" width="6.44140625" customWidth="1"/>
    <col min="16143" max="16143" width="7.33203125" customWidth="1"/>
    <col min="16144" max="16144" width="17.77734375" bestFit="1" customWidth="1"/>
    <col min="16145" max="16146" width="13" customWidth="1"/>
    <col min="16147" max="16384" width="9"/>
  </cols>
  <sheetData>
    <row r="1" spans="1:48" ht="6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48" ht="14.25" customHeight="1" x14ac:dyDescent="0.2">
      <c r="A2" s="1"/>
      <c r="B2" s="160" t="s">
        <v>1</v>
      </c>
      <c r="C2" s="161"/>
      <c r="D2" s="162" t="s">
        <v>44</v>
      </c>
      <c r="E2" s="163"/>
      <c r="F2" s="164"/>
      <c r="G2" s="165" t="s">
        <v>112</v>
      </c>
      <c r="H2" s="166"/>
      <c r="I2" s="120" t="s">
        <v>209</v>
      </c>
      <c r="J2" s="2" t="s">
        <v>210</v>
      </c>
      <c r="K2" s="2"/>
      <c r="L2" s="121"/>
      <c r="M2" s="121"/>
      <c r="N2" s="122"/>
      <c r="P2" t="s">
        <v>107</v>
      </c>
      <c r="AL2" s="22" t="str">
        <f>P4</f>
        <v>1 黒磯地区</v>
      </c>
      <c r="AM2" s="36" t="s">
        <v>41</v>
      </c>
      <c r="AN2" s="36" t="s">
        <v>42</v>
      </c>
      <c r="AP2" s="22" t="str">
        <f>P5</f>
        <v>2 西那須野地区</v>
      </c>
      <c r="AQ2" s="36" t="s">
        <v>41</v>
      </c>
      <c r="AR2" s="36" t="s">
        <v>42</v>
      </c>
      <c r="AT2" s="22" t="str">
        <f>P6</f>
        <v>3 塩原地区</v>
      </c>
      <c r="AU2" s="36" t="s">
        <v>41</v>
      </c>
      <c r="AV2" s="36" t="s">
        <v>42</v>
      </c>
    </row>
    <row r="3" spans="1:48" ht="14.25" customHeight="1" thickBot="1" x14ac:dyDescent="0.25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23"/>
      <c r="M3" s="123"/>
      <c r="N3" s="124"/>
      <c r="P3" s="25" t="str">
        <f>G2</f>
        <v>5年確率</v>
      </c>
      <c r="Q3" s="25" t="s">
        <v>41</v>
      </c>
      <c r="R3" s="25" t="s">
        <v>42</v>
      </c>
      <c r="T3" s="25" t="str">
        <f>AJ3</f>
        <v>5年確率</v>
      </c>
      <c r="U3" s="25" t="s">
        <v>41</v>
      </c>
      <c r="V3" s="25" t="s">
        <v>42</v>
      </c>
      <c r="X3" s="25" t="str">
        <f>AJ4</f>
        <v>10年確率</v>
      </c>
      <c r="Y3" s="25" t="s">
        <v>41</v>
      </c>
      <c r="Z3" s="25" t="s">
        <v>42</v>
      </c>
      <c r="AB3" s="25" t="str">
        <f>AJ5</f>
        <v>30年確率</v>
      </c>
      <c r="AC3" s="25" t="s">
        <v>41</v>
      </c>
      <c r="AD3" s="25" t="s">
        <v>42</v>
      </c>
      <c r="AF3" s="25" t="str">
        <f>AJ6</f>
        <v>100年確率</v>
      </c>
      <c r="AG3" s="25" t="s">
        <v>41</v>
      </c>
      <c r="AH3" s="25" t="s">
        <v>42</v>
      </c>
      <c r="AJ3" t="s">
        <v>112</v>
      </c>
      <c r="AL3" s="14" t="str">
        <f>$AJ$3</f>
        <v>5年確率</v>
      </c>
      <c r="AM3" s="14">
        <f>U4</f>
        <v>4050</v>
      </c>
      <c r="AN3" s="14">
        <f>V4</f>
        <v>30</v>
      </c>
      <c r="AP3" s="14" t="str">
        <f>$AJ$3</f>
        <v>5年確率</v>
      </c>
      <c r="AQ3" s="14">
        <f>U5</f>
        <v>4750</v>
      </c>
      <c r="AR3" s="14">
        <f>V5</f>
        <v>35</v>
      </c>
      <c r="AT3" s="14" t="str">
        <f>$AJ$3</f>
        <v>5年確率</v>
      </c>
      <c r="AU3" s="14">
        <f>U6</f>
        <v>4275</v>
      </c>
      <c r="AV3" s="14">
        <f>V6</f>
        <v>35</v>
      </c>
    </row>
    <row r="4" spans="1:48" ht="13.8" thickBot="1" x14ac:dyDescent="0.25">
      <c r="A4" s="1"/>
      <c r="B4" s="153" t="s">
        <v>113</v>
      </c>
      <c r="C4" s="146"/>
      <c r="D4" s="146"/>
      <c r="E4" s="96" t="s">
        <v>13</v>
      </c>
      <c r="F4" s="23"/>
      <c r="G4" s="1" t="s">
        <v>115</v>
      </c>
      <c r="H4" s="146" t="s">
        <v>47</v>
      </c>
      <c r="I4" s="146"/>
      <c r="J4" s="146"/>
      <c r="K4" s="96" t="s">
        <v>13</v>
      </c>
      <c r="L4" s="100"/>
      <c r="M4" s="1" t="s">
        <v>165</v>
      </c>
      <c r="N4" s="4"/>
      <c r="P4" s="14" t="s">
        <v>44</v>
      </c>
      <c r="Q4" s="14">
        <f>VLOOKUP($P$3,$AL$3:$AN$6,2,FALSE)</f>
        <v>4050</v>
      </c>
      <c r="R4" s="14">
        <f>VLOOKUP($P$3,$AL$3:$AN$6,3,FALSE)</f>
        <v>30</v>
      </c>
      <c r="T4" s="14" t="s">
        <v>44</v>
      </c>
      <c r="U4" s="14">
        <v>4050</v>
      </c>
      <c r="V4" s="14">
        <v>30</v>
      </c>
      <c r="X4" s="14" t="s">
        <v>44</v>
      </c>
      <c r="Y4" s="14">
        <v>4950</v>
      </c>
      <c r="Z4" s="14">
        <v>30</v>
      </c>
      <c r="AB4" s="14" t="s">
        <v>44</v>
      </c>
      <c r="AC4" s="14">
        <v>7500</v>
      </c>
      <c r="AD4" s="14">
        <v>40</v>
      </c>
      <c r="AF4" s="14" t="s">
        <v>44</v>
      </c>
      <c r="AG4" s="14">
        <v>9975</v>
      </c>
      <c r="AH4" s="14">
        <v>35</v>
      </c>
      <c r="AJ4" t="s">
        <v>116</v>
      </c>
      <c r="AL4" s="14" t="str">
        <f>$AJ$4</f>
        <v>10年確率</v>
      </c>
      <c r="AM4" s="14">
        <f>Y4</f>
        <v>4950</v>
      </c>
      <c r="AN4" s="14">
        <f>Z4</f>
        <v>30</v>
      </c>
      <c r="AP4" s="14" t="str">
        <f>$AJ$4</f>
        <v>10年確率</v>
      </c>
      <c r="AQ4" s="14">
        <f>Y5</f>
        <v>5400</v>
      </c>
      <c r="AR4" s="14">
        <f>Z5</f>
        <v>30</v>
      </c>
      <c r="AT4" s="14" t="str">
        <f>$AJ$4</f>
        <v>10年確率</v>
      </c>
      <c r="AU4" s="14">
        <f>Y6</f>
        <v>5225</v>
      </c>
      <c r="AV4" s="14">
        <f>Z6</f>
        <v>35</v>
      </c>
    </row>
    <row r="5" spans="1:48" ht="13.8" thickBot="1" x14ac:dyDescent="0.25">
      <c r="A5" s="1"/>
      <c r="B5" s="154" t="s">
        <v>117</v>
      </c>
      <c r="C5" s="155"/>
      <c r="D5" s="155"/>
      <c r="E5" s="36" t="s">
        <v>0</v>
      </c>
      <c r="F5" s="75"/>
      <c r="G5" t="s">
        <v>119</v>
      </c>
      <c r="I5" s="1"/>
      <c r="J5" s="117"/>
      <c r="K5" s="1"/>
      <c r="L5" s="1"/>
      <c r="M5" s="1"/>
      <c r="N5" s="4"/>
      <c r="P5" s="14" t="s">
        <v>45</v>
      </c>
      <c r="Q5" s="14">
        <f>VLOOKUP($P$3,$AP$3:$AR$6,2,FALSE)</f>
        <v>4750</v>
      </c>
      <c r="R5" s="14">
        <f>VLOOKUP($P$3,$AP$3:$AR$6,3,FALSE)</f>
        <v>35</v>
      </c>
      <c r="T5" s="14" t="s">
        <v>45</v>
      </c>
      <c r="U5" s="14">
        <v>4750</v>
      </c>
      <c r="V5" s="14">
        <v>35</v>
      </c>
      <c r="X5" s="14" t="s">
        <v>45</v>
      </c>
      <c r="Y5" s="14">
        <v>5400</v>
      </c>
      <c r="Z5" s="14">
        <v>30</v>
      </c>
      <c r="AB5" s="14" t="s">
        <v>45</v>
      </c>
      <c r="AC5" s="14">
        <v>7500</v>
      </c>
      <c r="AD5" s="14">
        <v>40</v>
      </c>
      <c r="AF5" s="14" t="s">
        <v>45</v>
      </c>
      <c r="AG5" s="14">
        <v>11050</v>
      </c>
      <c r="AH5" s="14">
        <v>25</v>
      </c>
      <c r="AJ5" t="s">
        <v>106</v>
      </c>
      <c r="AL5" s="14" t="str">
        <f>$AJ$5</f>
        <v>30年確率</v>
      </c>
      <c r="AM5" s="14">
        <f>AC4</f>
        <v>7500</v>
      </c>
      <c r="AN5" s="14">
        <f>AD4</f>
        <v>40</v>
      </c>
      <c r="AP5" s="14" t="str">
        <f>$AJ$5</f>
        <v>30年確率</v>
      </c>
      <c r="AQ5" s="14">
        <f>AC5</f>
        <v>7500</v>
      </c>
      <c r="AR5" s="14">
        <f>AD5</f>
        <v>40</v>
      </c>
      <c r="AT5" s="14" t="str">
        <f>$AJ$5</f>
        <v>30年確率</v>
      </c>
      <c r="AU5" s="14">
        <f>AC6</f>
        <v>6500</v>
      </c>
      <c r="AV5" s="14">
        <f>AD6</f>
        <v>40</v>
      </c>
    </row>
    <row r="6" spans="1:48" ht="13.8" thickBot="1" x14ac:dyDescent="0.25">
      <c r="A6" s="1"/>
      <c r="B6" s="153" t="s">
        <v>39</v>
      </c>
      <c r="C6" s="146"/>
      <c r="D6" s="146"/>
      <c r="E6" s="96" t="s">
        <v>13</v>
      </c>
      <c r="F6" s="101"/>
      <c r="G6" s="1"/>
      <c r="H6" s="146" t="s">
        <v>7</v>
      </c>
      <c r="I6" s="146"/>
      <c r="J6" s="146"/>
      <c r="K6" s="96" t="s">
        <v>13</v>
      </c>
      <c r="L6" s="1">
        <v>0.36</v>
      </c>
      <c r="M6" s="1"/>
      <c r="N6" s="4"/>
      <c r="P6" s="14" t="s">
        <v>46</v>
      </c>
      <c r="Q6" s="14">
        <f>VLOOKUP($P$3,$AT$3:$AV$6,2,FALSE)</f>
        <v>4275</v>
      </c>
      <c r="R6" s="14">
        <f>VLOOKUP($P$3,$AT$3:$AV$6,3,FALSE)</f>
        <v>35</v>
      </c>
      <c r="T6" s="14" t="s">
        <v>46</v>
      </c>
      <c r="U6" s="14">
        <v>4275</v>
      </c>
      <c r="V6" s="14">
        <v>35</v>
      </c>
      <c r="X6" s="14" t="s">
        <v>46</v>
      </c>
      <c r="Y6" s="14">
        <v>5225</v>
      </c>
      <c r="Z6" s="14">
        <v>35</v>
      </c>
      <c r="AB6" s="14" t="s">
        <v>46</v>
      </c>
      <c r="AC6" s="14">
        <v>6500</v>
      </c>
      <c r="AD6" s="14">
        <v>40</v>
      </c>
      <c r="AF6" s="14" t="s">
        <v>46</v>
      </c>
      <c r="AG6" s="14">
        <v>9975</v>
      </c>
      <c r="AH6" s="14">
        <v>35</v>
      </c>
      <c r="AJ6" t="s">
        <v>121</v>
      </c>
      <c r="AL6" s="14" t="str">
        <f>$AJ$6</f>
        <v>100年確率</v>
      </c>
      <c r="AM6" s="14">
        <f>AG4</f>
        <v>9975</v>
      </c>
      <c r="AN6" s="14">
        <f>AH4</f>
        <v>35</v>
      </c>
      <c r="AP6" s="14" t="str">
        <f>$AJ$6</f>
        <v>100年確率</v>
      </c>
      <c r="AQ6" s="14">
        <f>AG5</f>
        <v>11050</v>
      </c>
      <c r="AR6" s="14">
        <f>AH5</f>
        <v>25</v>
      </c>
      <c r="AT6" s="14" t="str">
        <f>$AJ$6</f>
        <v>100年確率</v>
      </c>
      <c r="AU6" s="14">
        <f>AG6</f>
        <v>9975</v>
      </c>
      <c r="AV6" s="14">
        <f>AH6</f>
        <v>35</v>
      </c>
    </row>
    <row r="7" spans="1:48" x14ac:dyDescent="0.2">
      <c r="A7" s="1"/>
      <c r="B7" s="3"/>
      <c r="C7" s="1" t="s">
        <v>208</v>
      </c>
      <c r="D7" s="1"/>
      <c r="E7" s="1"/>
      <c r="F7" s="1"/>
      <c r="G7" s="1"/>
      <c r="H7" s="1"/>
      <c r="I7" s="1"/>
      <c r="J7" s="1"/>
      <c r="K7" s="1"/>
      <c r="L7" s="1"/>
      <c r="M7" s="1"/>
      <c r="N7" s="4"/>
    </row>
    <row r="8" spans="1:48" ht="13.8" thickBot="1" x14ac:dyDescent="0.25">
      <c r="A8" s="1"/>
      <c r="B8" s="3"/>
      <c r="C8" s="1" t="s">
        <v>9</v>
      </c>
      <c r="D8" s="1"/>
      <c r="E8" s="1"/>
      <c r="F8" s="1"/>
      <c r="G8" s="1"/>
      <c r="H8" s="1"/>
      <c r="I8" s="1"/>
      <c r="J8" s="1"/>
      <c r="K8" s="1"/>
      <c r="L8" s="1"/>
      <c r="M8" s="1"/>
      <c r="N8" s="4"/>
    </row>
    <row r="9" spans="1:48" ht="13.8" thickBot="1" x14ac:dyDescent="0.25">
      <c r="A9" s="1"/>
      <c r="B9" s="151" t="s">
        <v>99</v>
      </c>
      <c r="C9" s="152"/>
      <c r="D9" s="152"/>
      <c r="E9" s="96" t="s">
        <v>13</v>
      </c>
      <c r="F9" s="68"/>
      <c r="G9" s="1" t="s">
        <v>5</v>
      </c>
      <c r="H9" s="1"/>
      <c r="I9" s="1"/>
      <c r="J9" s="1"/>
      <c r="K9" s="1"/>
      <c r="L9" s="69" t="s">
        <v>95</v>
      </c>
      <c r="M9" s="96" t="s">
        <v>13</v>
      </c>
      <c r="N9" s="24"/>
      <c r="P9" s="25" t="s">
        <v>41</v>
      </c>
      <c r="Q9" s="63">
        <f>F11</f>
        <v>0</v>
      </c>
    </row>
    <row r="10" spans="1:48" ht="13.5" customHeight="1" thickBot="1" x14ac:dyDescent="0.25">
      <c r="A10" s="1"/>
      <c r="B10" s="151" t="s">
        <v>100</v>
      </c>
      <c r="C10" s="152"/>
      <c r="D10" s="152"/>
      <c r="E10" s="96" t="s">
        <v>13</v>
      </c>
      <c r="F10" s="68"/>
      <c r="G10" s="1" t="s">
        <v>5</v>
      </c>
      <c r="H10" s="1"/>
      <c r="I10" s="1"/>
      <c r="J10" s="1"/>
      <c r="K10" s="1"/>
      <c r="L10" s="149"/>
      <c r="M10" s="149"/>
      <c r="N10" s="150"/>
      <c r="P10" s="25" t="s">
        <v>42</v>
      </c>
      <c r="Q10" s="63">
        <f>F12</f>
        <v>0</v>
      </c>
    </row>
    <row r="11" spans="1:48" ht="13.8" thickBot="1" x14ac:dyDescent="0.25">
      <c r="A11" s="1"/>
      <c r="B11" s="151" t="s">
        <v>97</v>
      </c>
      <c r="C11" s="152"/>
      <c r="D11" s="152"/>
      <c r="E11" s="96" t="s">
        <v>13</v>
      </c>
      <c r="F11" s="68"/>
      <c r="G11" s="1" t="s">
        <v>5</v>
      </c>
      <c r="H11" s="1"/>
      <c r="I11" s="1"/>
      <c r="J11" s="1"/>
      <c r="K11" s="1"/>
      <c r="L11" s="149"/>
      <c r="M11" s="149"/>
      <c r="N11" s="150"/>
      <c r="P11" s="25" t="s">
        <v>127</v>
      </c>
      <c r="Q11" s="63">
        <f>F9</f>
        <v>0</v>
      </c>
    </row>
    <row r="12" spans="1:48" ht="14.25" customHeight="1" thickBot="1" x14ac:dyDescent="0.25">
      <c r="A12" s="1"/>
      <c r="B12" s="151" t="s">
        <v>98</v>
      </c>
      <c r="C12" s="152"/>
      <c r="D12" s="152"/>
      <c r="E12" s="96" t="s">
        <v>13</v>
      </c>
      <c r="F12" s="68"/>
      <c r="G12" s="1" t="s">
        <v>5</v>
      </c>
      <c r="H12" s="1"/>
      <c r="I12" s="1"/>
      <c r="J12" s="1"/>
      <c r="K12" s="1"/>
      <c r="L12" s="149"/>
      <c r="M12" s="149"/>
      <c r="N12" s="150"/>
      <c r="P12" s="25" t="s">
        <v>128</v>
      </c>
      <c r="Q12" s="63">
        <f>F10</f>
        <v>0</v>
      </c>
    </row>
    <row r="13" spans="1:48" ht="13.8" thickBot="1" x14ac:dyDescent="0.25">
      <c r="A13" s="1"/>
      <c r="B13" s="78" t="s">
        <v>101</v>
      </c>
      <c r="C13" s="21"/>
      <c r="D13" s="79"/>
      <c r="E13" s="36"/>
      <c r="H13" s="21"/>
      <c r="J13" s="79"/>
      <c r="K13" s="36"/>
      <c r="L13" s="149"/>
      <c r="M13" s="149"/>
      <c r="N13" s="150"/>
    </row>
    <row r="14" spans="1:48" ht="13.8" thickBot="1" x14ac:dyDescent="0.25">
      <c r="A14" s="1"/>
      <c r="B14" s="153" t="s">
        <v>105</v>
      </c>
      <c r="C14" s="146"/>
      <c r="D14" s="146"/>
      <c r="E14" s="96" t="s">
        <v>13</v>
      </c>
      <c r="F14" s="116"/>
      <c r="G14" s="1" t="s">
        <v>5</v>
      </c>
      <c r="H14" s="21"/>
      <c r="J14" s="79"/>
      <c r="K14" s="36"/>
      <c r="N14" s="66"/>
      <c r="P14" s="25" t="s">
        <v>129</v>
      </c>
      <c r="Q14" s="64">
        <f>Q11*Q10</f>
        <v>0</v>
      </c>
    </row>
    <row r="15" spans="1:48" x14ac:dyDescent="0.2">
      <c r="A15" s="1"/>
      <c r="B15" s="154" t="s">
        <v>181</v>
      </c>
      <c r="C15" s="155"/>
      <c r="D15" s="155"/>
      <c r="E15" s="36" t="s">
        <v>0</v>
      </c>
      <c r="F15" s="102"/>
      <c r="G15" t="s">
        <v>119</v>
      </c>
      <c r="J15" s="79"/>
      <c r="K15" s="36"/>
      <c r="N15" s="66"/>
      <c r="P15" s="25" t="s">
        <v>130</v>
      </c>
      <c r="Q15" s="64">
        <f>Q9*Q12</f>
        <v>0</v>
      </c>
    </row>
    <row r="16" spans="1:48" x14ac:dyDescent="0.2">
      <c r="A16" s="1"/>
      <c r="B16" s="156" t="s">
        <v>176</v>
      </c>
      <c r="C16" s="157"/>
      <c r="D16" s="157"/>
      <c r="E16" s="72" t="s">
        <v>0</v>
      </c>
      <c r="F16" s="103"/>
      <c r="G16" s="73" t="s">
        <v>119</v>
      </c>
      <c r="H16" s="73"/>
      <c r="I16" s="73"/>
      <c r="J16" s="71"/>
      <c r="K16" s="72"/>
      <c r="L16" s="73"/>
      <c r="M16" s="73"/>
      <c r="N16" s="74"/>
      <c r="P16" s="25" t="s">
        <v>131</v>
      </c>
      <c r="Q16" s="64">
        <f>Q9*Q10</f>
        <v>0</v>
      </c>
    </row>
    <row r="17" spans="1:18" x14ac:dyDescent="0.2">
      <c r="A17" s="1"/>
      <c r="B17" s="1"/>
      <c r="C17" s="5"/>
      <c r="D17" s="6"/>
      <c r="E17" s="96"/>
      <c r="F17" s="1"/>
      <c r="G17" s="1"/>
      <c r="H17" s="5"/>
      <c r="I17" s="1"/>
      <c r="J17" s="6"/>
      <c r="K17" s="96"/>
      <c r="L17" s="1"/>
      <c r="M17" s="1"/>
      <c r="N17" s="1"/>
      <c r="P17" s="25" t="s">
        <v>132</v>
      </c>
      <c r="Q17" s="64">
        <f>Q11*Q12</f>
        <v>0</v>
      </c>
    </row>
    <row r="18" spans="1:18" x14ac:dyDescent="0.2">
      <c r="A18" s="1"/>
      <c r="B18" s="1" t="s">
        <v>43</v>
      </c>
      <c r="C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8" x14ac:dyDescent="0.2">
      <c r="A19" s="1"/>
      <c r="B19" s="141" t="s">
        <v>6</v>
      </c>
      <c r="C19" s="141"/>
      <c r="D19" s="158">
        <f>LOOKUP(D2,P4:P6,Q4:Q6)</f>
        <v>4050</v>
      </c>
      <c r="E19" s="158"/>
      <c r="F19" s="158"/>
      <c r="G19" s="142" t="s">
        <v>13</v>
      </c>
      <c r="H19" s="159">
        <f>D19/(D20+F20)</f>
        <v>101.25</v>
      </c>
      <c r="I19" s="1"/>
      <c r="J19" s="1"/>
      <c r="K19" s="1"/>
      <c r="L19" s="1"/>
      <c r="M19" s="1"/>
      <c r="N19" s="1"/>
      <c r="P19" s="25" t="s">
        <v>134</v>
      </c>
      <c r="Q19" s="65">
        <f>Q14+Q15</f>
        <v>0</v>
      </c>
    </row>
    <row r="20" spans="1:18" x14ac:dyDescent="0.2">
      <c r="A20" s="1"/>
      <c r="B20" s="141"/>
      <c r="C20" s="141"/>
      <c r="D20" s="34">
        <v>10</v>
      </c>
      <c r="E20" s="34" t="s">
        <v>133</v>
      </c>
      <c r="F20" s="34">
        <f>LOOKUP(D2,P4:P6,R4:R6)</f>
        <v>30</v>
      </c>
      <c r="G20" s="142"/>
      <c r="H20" s="159"/>
      <c r="I20" s="1"/>
      <c r="J20" s="1"/>
      <c r="K20" s="1"/>
      <c r="L20" s="1"/>
      <c r="M20" s="1"/>
      <c r="N20" s="1"/>
      <c r="P20" s="25" t="s">
        <v>135</v>
      </c>
      <c r="Q20" s="65">
        <f>2*(Q16+Q17)</f>
        <v>0</v>
      </c>
    </row>
    <row r="21" spans="1:18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8" x14ac:dyDescent="0.2">
      <c r="A22" s="1"/>
      <c r="B22" s="1" t="s">
        <v>3</v>
      </c>
      <c r="C22" s="1"/>
      <c r="D22" s="1"/>
      <c r="E22" s="1"/>
      <c r="F22" s="1"/>
      <c r="G22" s="1"/>
      <c r="H22" s="1"/>
      <c r="I22" s="1"/>
      <c r="J22" s="1"/>
      <c r="K22" s="1"/>
      <c r="L22" s="1" t="s">
        <v>182</v>
      </c>
      <c r="M22" s="1"/>
      <c r="N22" s="1"/>
      <c r="P22" s="25" t="s">
        <v>138</v>
      </c>
      <c r="Q22" s="65">
        <f>Q19+Q20</f>
        <v>0</v>
      </c>
      <c r="R22" s="21"/>
    </row>
    <row r="23" spans="1:18" ht="15.6" x14ac:dyDescent="0.2">
      <c r="A23" s="1"/>
      <c r="B23" s="141" t="s">
        <v>166</v>
      </c>
      <c r="C23" s="141"/>
      <c r="D23" s="96" t="s">
        <v>136</v>
      </c>
      <c r="E23" s="96" t="s">
        <v>65</v>
      </c>
      <c r="F23" s="96">
        <f>L4</f>
        <v>0</v>
      </c>
      <c r="G23" s="96" t="s">
        <v>65</v>
      </c>
      <c r="H23" s="76">
        <f>F5</f>
        <v>0</v>
      </c>
      <c r="I23" s="96" t="s">
        <v>65</v>
      </c>
      <c r="J23" s="96">
        <f>L6</f>
        <v>0.36</v>
      </c>
      <c r="K23" s="96" t="s">
        <v>13</v>
      </c>
      <c r="L23" s="146">
        <f>F23*H23*J23/1000</f>
        <v>0</v>
      </c>
      <c r="M23" s="146"/>
      <c r="N23" s="1"/>
    </row>
    <row r="24" spans="1:18" ht="15.6" x14ac:dyDescent="0.2">
      <c r="A24" s="1"/>
      <c r="B24" s="1"/>
      <c r="C24" s="1"/>
      <c r="D24" s="1"/>
      <c r="E24" s="1"/>
      <c r="F24" s="7" t="s">
        <v>139</v>
      </c>
      <c r="G24" s="7"/>
      <c r="H24" s="7" t="s">
        <v>140</v>
      </c>
      <c r="I24" s="7"/>
      <c r="J24" s="7" t="s">
        <v>141</v>
      </c>
      <c r="K24" s="1"/>
      <c r="L24" s="1"/>
      <c r="M24" s="1"/>
      <c r="N24" s="1"/>
    </row>
    <row r="25" spans="1:18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8" x14ac:dyDescent="0.2">
      <c r="A26" s="1"/>
      <c r="B26" s="1" t="s">
        <v>4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8" ht="15.6" x14ac:dyDescent="0.3">
      <c r="A27" s="1"/>
      <c r="B27" s="1"/>
      <c r="C27" s="1"/>
      <c r="D27" s="1"/>
      <c r="E27" s="1"/>
      <c r="F27" s="1"/>
      <c r="G27" s="1"/>
      <c r="H27" s="8" t="s">
        <v>142</v>
      </c>
      <c r="I27" s="8"/>
      <c r="J27" s="8" t="s">
        <v>143</v>
      </c>
      <c r="K27" s="1"/>
      <c r="L27" s="1"/>
      <c r="M27" s="1"/>
      <c r="N27" s="1"/>
    </row>
    <row r="28" spans="1:18" x14ac:dyDescent="0.2">
      <c r="A28" s="1"/>
      <c r="B28" s="1"/>
      <c r="C28" s="142" t="s">
        <v>144</v>
      </c>
      <c r="D28" s="10">
        <f>D19</f>
        <v>4050</v>
      </c>
      <c r="E28" s="10" t="s">
        <v>65</v>
      </c>
      <c r="F28" s="10">
        <f>F20</f>
        <v>30</v>
      </c>
      <c r="G28" s="10" t="s">
        <v>65</v>
      </c>
      <c r="H28" s="10">
        <f>F6</f>
        <v>0</v>
      </c>
      <c r="I28" s="10" t="s">
        <v>65</v>
      </c>
      <c r="J28" s="10">
        <f>F4</f>
        <v>0</v>
      </c>
      <c r="K28" s="142" t="s">
        <v>146</v>
      </c>
      <c r="L28" s="142">
        <f>F20</f>
        <v>30</v>
      </c>
      <c r="M28" s="1"/>
      <c r="N28" s="1"/>
    </row>
    <row r="29" spans="1:18" x14ac:dyDescent="0.2">
      <c r="A29" s="1"/>
      <c r="B29" s="1"/>
      <c r="C29" s="142"/>
      <c r="D29" s="1"/>
      <c r="E29" s="1"/>
      <c r="F29" s="98">
        <v>360</v>
      </c>
      <c r="G29" s="98" t="s">
        <v>65</v>
      </c>
      <c r="H29" s="142">
        <f>L23</f>
        <v>0</v>
      </c>
      <c r="I29" s="142"/>
      <c r="J29" s="142"/>
      <c r="K29" s="142"/>
      <c r="L29" s="142"/>
      <c r="M29" s="1"/>
      <c r="N29" s="1"/>
    </row>
    <row r="30" spans="1:18" x14ac:dyDescent="0.2">
      <c r="A30" s="1"/>
      <c r="B30" s="1"/>
      <c r="C30" s="5" t="s">
        <v>13</v>
      </c>
      <c r="D30" s="146" t="e">
        <f>ROUND((SQRT(D28*F28*H28*J28/(F29*H29))),2)</f>
        <v>#DIV/0!</v>
      </c>
      <c r="E30" s="146"/>
      <c r="F30" s="146"/>
      <c r="G30" s="96" t="s">
        <v>146</v>
      </c>
      <c r="H30" s="1">
        <f>L28</f>
        <v>30</v>
      </c>
      <c r="I30" s="1"/>
      <c r="J30" s="1"/>
      <c r="K30" s="1"/>
      <c r="L30" s="1"/>
      <c r="M30" s="1"/>
      <c r="N30" s="1"/>
    </row>
    <row r="31" spans="1:18" x14ac:dyDescent="0.2">
      <c r="A31" s="1"/>
      <c r="B31" s="1"/>
      <c r="C31" s="5" t="s">
        <v>13</v>
      </c>
      <c r="D31" s="146" t="e">
        <f>D30-H30</f>
        <v>#DIV/0!</v>
      </c>
      <c r="E31" s="146"/>
      <c r="F31" s="146"/>
      <c r="G31" s="1"/>
      <c r="H31" s="1"/>
      <c r="I31" s="1"/>
      <c r="J31" s="1"/>
      <c r="K31" s="1"/>
      <c r="L31" s="1"/>
      <c r="M31" s="1"/>
      <c r="N31" s="1"/>
    </row>
    <row r="32" spans="1:18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s="49" customFormat="1" ht="13.8" thickBot="1" x14ac:dyDescent="0.25">
      <c r="A33" s="1"/>
      <c r="B33" s="1" t="s">
        <v>104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ht="16.2" thickBot="1" x14ac:dyDescent="0.25">
      <c r="A34" s="82"/>
      <c r="B34" s="82"/>
      <c r="C34" s="98" t="s">
        <v>10</v>
      </c>
      <c r="D34" s="98" t="s">
        <v>149</v>
      </c>
      <c r="E34" s="98" t="s">
        <v>146</v>
      </c>
      <c r="F34" s="98" t="s">
        <v>150</v>
      </c>
      <c r="G34" s="98" t="s">
        <v>0</v>
      </c>
      <c r="H34" s="83" t="e">
        <f>D38-D41</f>
        <v>#DIV/0!</v>
      </c>
      <c r="I34" s="82"/>
      <c r="J34" s="82" t="s">
        <v>151</v>
      </c>
      <c r="K34" s="82"/>
      <c r="L34" s="82"/>
      <c r="M34" s="82"/>
      <c r="N34" s="82"/>
    </row>
    <row r="35" spans="1:14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x14ac:dyDescent="0.2">
      <c r="A36" s="1"/>
      <c r="B36" s="1"/>
      <c r="C36" s="5" t="s">
        <v>152</v>
      </c>
      <c r="D36" s="9" t="s">
        <v>153</v>
      </c>
      <c r="E36" s="98" t="s">
        <v>65</v>
      </c>
      <c r="F36" s="98">
        <f>D19</f>
        <v>4050</v>
      </c>
      <c r="G36" s="98" t="s">
        <v>65</v>
      </c>
      <c r="H36" s="98">
        <f>F6</f>
        <v>0</v>
      </c>
      <c r="I36" s="98" t="s">
        <v>65</v>
      </c>
      <c r="J36" s="98">
        <f>F4</f>
        <v>0</v>
      </c>
      <c r="K36" s="98" t="s">
        <v>65</v>
      </c>
      <c r="L36" s="146" t="e">
        <f>INT(D31*1000)/1000</f>
        <v>#DIV/0!</v>
      </c>
      <c r="M36" s="146"/>
      <c r="N36" s="146"/>
    </row>
    <row r="37" spans="1:14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95" t="e">
        <f>INT(D31*1000)/1000</f>
        <v>#DIV/0!</v>
      </c>
      <c r="M37" s="95" t="s">
        <v>66</v>
      </c>
      <c r="N37" s="95">
        <f>F20</f>
        <v>30</v>
      </c>
    </row>
    <row r="38" spans="1:14" ht="16.8" x14ac:dyDescent="0.3">
      <c r="A38" s="1"/>
      <c r="B38" s="1"/>
      <c r="C38" s="5" t="s">
        <v>13</v>
      </c>
      <c r="D38" s="1" t="e">
        <f>INT(F36*H36*J36*L36/(L37+N37)/6*1000)/1000</f>
        <v>#DIV/0!</v>
      </c>
      <c r="E38" s="96" t="s">
        <v>13</v>
      </c>
      <c r="F38" s="1" t="s">
        <v>11</v>
      </c>
      <c r="G38" s="1"/>
      <c r="H38" s="1"/>
      <c r="I38" s="1"/>
      <c r="J38" s="1"/>
      <c r="K38" s="1"/>
      <c r="L38" s="1"/>
      <c r="M38" s="1"/>
      <c r="N38" s="1"/>
    </row>
    <row r="39" spans="1:14" x14ac:dyDescent="0.2">
      <c r="A39" s="1"/>
      <c r="B39" s="1"/>
      <c r="C39" s="1"/>
      <c r="D39" s="1"/>
      <c r="E39" s="96"/>
      <c r="F39" s="1"/>
      <c r="G39" s="1"/>
      <c r="H39" s="1"/>
      <c r="I39" s="1"/>
      <c r="J39" s="1"/>
      <c r="K39" s="1"/>
      <c r="L39" s="1"/>
      <c r="M39" s="1"/>
      <c r="N39" s="1"/>
    </row>
    <row r="40" spans="1:14" x14ac:dyDescent="0.2">
      <c r="A40" s="1"/>
      <c r="B40" s="1"/>
      <c r="C40" s="5" t="s">
        <v>157</v>
      </c>
      <c r="D40" s="96">
        <v>60</v>
      </c>
      <c r="E40" s="96" t="s">
        <v>65</v>
      </c>
      <c r="F40" s="146">
        <f>L23</f>
        <v>0</v>
      </c>
      <c r="G40" s="146"/>
      <c r="H40" s="146"/>
      <c r="I40" s="96" t="s">
        <v>65</v>
      </c>
      <c r="J40" s="96" t="e">
        <f>INT(D31*1000)/1000</f>
        <v>#DIV/0!</v>
      </c>
      <c r="K40" s="1"/>
      <c r="L40" s="1"/>
      <c r="M40" s="1"/>
      <c r="N40" s="1"/>
    </row>
    <row r="41" spans="1:14" ht="16.8" x14ac:dyDescent="0.3">
      <c r="A41" s="1"/>
      <c r="B41" s="1"/>
      <c r="C41" s="5" t="s">
        <v>13</v>
      </c>
      <c r="D41" s="1" t="e">
        <f>INT(D40*F40*J40*1000)/1000</f>
        <v>#DIV/0!</v>
      </c>
      <c r="E41" s="96" t="s">
        <v>13</v>
      </c>
      <c r="F41" s="1" t="s">
        <v>12</v>
      </c>
      <c r="G41" s="1"/>
      <c r="H41" s="1"/>
      <c r="I41" s="1"/>
      <c r="J41" s="1"/>
      <c r="K41" s="1"/>
      <c r="L41" s="1"/>
      <c r="M41" s="1"/>
      <c r="N41" s="1"/>
    </row>
    <row r="42" spans="1:14" ht="9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x14ac:dyDescent="0.2">
      <c r="A43" s="1"/>
      <c r="B43" s="1" t="s">
        <v>102</v>
      </c>
      <c r="C43" s="1"/>
      <c r="D43" s="1"/>
      <c r="E43" s="1"/>
      <c r="F43" s="1"/>
      <c r="G43" s="1"/>
      <c r="H43" s="1"/>
      <c r="I43" s="1"/>
      <c r="J43" s="1"/>
      <c r="K43" s="1"/>
      <c r="L43" s="67"/>
      <c r="M43" s="67"/>
      <c r="N43" s="67"/>
    </row>
    <row r="44" spans="1:14" x14ac:dyDescent="0.2">
      <c r="A44" s="1"/>
      <c r="B44" s="141" t="s">
        <v>92</v>
      </c>
      <c r="C44" s="141"/>
      <c r="D44" s="147" t="s">
        <v>94</v>
      </c>
      <c r="E44" s="148"/>
      <c r="F44" s="148"/>
      <c r="G44" s="142" t="s">
        <v>13</v>
      </c>
      <c r="H44" s="148" t="e">
        <f>H34</f>
        <v>#DIV/0!</v>
      </c>
      <c r="I44" s="148"/>
      <c r="J44" s="148"/>
      <c r="K44" s="142" t="s">
        <v>13</v>
      </c>
      <c r="L44" s="143" t="e">
        <f>ROUND(H44/H45/J45,2)</f>
        <v>#DIV/0!</v>
      </c>
      <c r="M44" s="144" t="s">
        <v>103</v>
      </c>
      <c r="N44" s="144"/>
    </row>
    <row r="45" spans="1:14" x14ac:dyDescent="0.2">
      <c r="A45" s="1"/>
      <c r="B45" s="141"/>
      <c r="C45" s="141"/>
      <c r="D45" s="80" t="s">
        <v>159</v>
      </c>
      <c r="E45" s="80" t="s">
        <v>65</v>
      </c>
      <c r="F45" s="80" t="s">
        <v>160</v>
      </c>
      <c r="G45" s="142"/>
      <c r="H45" s="81">
        <f>F5</f>
        <v>0</v>
      </c>
      <c r="I45" s="80" t="s">
        <v>65</v>
      </c>
      <c r="J45" s="80">
        <f>N9</f>
        <v>0</v>
      </c>
      <c r="K45" s="142"/>
      <c r="L45" s="143"/>
      <c r="M45" s="144"/>
      <c r="N45" s="144"/>
    </row>
    <row r="46" spans="1:14" x14ac:dyDescent="0.2"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4" x14ac:dyDescent="0.2">
      <c r="A47" s="1"/>
      <c r="B47" s="1" t="s">
        <v>178</v>
      </c>
      <c r="C47" s="1"/>
      <c r="D47" s="1"/>
      <c r="E47" s="1"/>
      <c r="F47" s="1"/>
      <c r="G47" s="1"/>
      <c r="H47" s="85"/>
      <c r="I47" s="1"/>
      <c r="J47" s="1"/>
      <c r="K47" s="1"/>
      <c r="L47" s="67"/>
      <c r="M47" s="67"/>
      <c r="N47" s="67"/>
    </row>
    <row r="48" spans="1:14" s="52" customFormat="1" x14ac:dyDescent="0.2">
      <c r="A48" s="1"/>
      <c r="B48" s="141" t="s">
        <v>92</v>
      </c>
      <c r="C48" s="141"/>
      <c r="D48" s="84">
        <v>3</v>
      </c>
      <c r="E48" s="99" t="s">
        <v>65</v>
      </c>
      <c r="F48" s="84" t="s">
        <v>162</v>
      </c>
      <c r="G48" s="142" t="s">
        <v>13</v>
      </c>
      <c r="H48" s="92">
        <v>3</v>
      </c>
      <c r="I48" s="99" t="s">
        <v>65</v>
      </c>
      <c r="J48" s="90" t="e">
        <f>H34</f>
        <v>#DIV/0!</v>
      </c>
      <c r="K48" s="142" t="s">
        <v>13</v>
      </c>
      <c r="L48" s="143" t="e">
        <f>ROUND(H48*J48/H49/J49,3)</f>
        <v>#DIV/0!</v>
      </c>
      <c r="M48" s="144" t="s">
        <v>103</v>
      </c>
      <c r="N48" s="144"/>
    </row>
    <row r="49" spans="1:14" x14ac:dyDescent="0.2">
      <c r="A49" s="94"/>
      <c r="B49" s="141"/>
      <c r="C49" s="141"/>
      <c r="D49" s="145" t="s">
        <v>177</v>
      </c>
      <c r="E49" s="145"/>
      <c r="F49" s="145"/>
      <c r="G49" s="142"/>
      <c r="H49" s="93">
        <f>(F15+F16+SQRT(F15*F16))</f>
        <v>0</v>
      </c>
      <c r="I49" s="95" t="s">
        <v>65</v>
      </c>
      <c r="J49" s="91">
        <f>N9</f>
        <v>0</v>
      </c>
      <c r="K49" s="142"/>
      <c r="L49" s="143"/>
      <c r="M49" s="144"/>
      <c r="N49" s="144"/>
    </row>
    <row r="50" spans="1:14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4" x14ac:dyDescent="0.2">
      <c r="B51" s="1"/>
      <c r="C51" s="96"/>
    </row>
    <row r="52" spans="1:14" x14ac:dyDescent="0.2">
      <c r="B52" s="1"/>
      <c r="C52" s="1"/>
    </row>
    <row r="53" spans="1:14" s="89" customFormat="1" ht="14.25" customHeight="1" thickBot="1" x14ac:dyDescent="0.3">
      <c r="A53"/>
      <c r="B53"/>
      <c r="C53"/>
      <c r="D53"/>
      <c r="E53"/>
      <c r="F53"/>
      <c r="G53"/>
      <c r="H53"/>
      <c r="I53"/>
      <c r="J53"/>
      <c r="K53"/>
      <c r="L53"/>
      <c r="M53"/>
      <c r="N53"/>
    </row>
    <row r="54" spans="1:14" s="89" customFormat="1" ht="19.8" thickBot="1" x14ac:dyDescent="0.3">
      <c r="A54" s="137" t="s">
        <v>68</v>
      </c>
      <c r="B54" s="137"/>
      <c r="C54" s="137"/>
      <c r="D54" s="131" t="e">
        <f>L48</f>
        <v>#DIV/0!</v>
      </c>
      <c r="E54" s="131"/>
      <c r="F54" s="86" t="s">
        <v>5</v>
      </c>
      <c r="G54" s="97" t="s">
        <v>164</v>
      </c>
      <c r="H54" s="137" t="s">
        <v>69</v>
      </c>
      <c r="I54" s="137"/>
      <c r="J54" s="137"/>
      <c r="K54" s="138">
        <f>F14</f>
        <v>0</v>
      </c>
      <c r="L54" s="139"/>
      <c r="M54" s="87" t="s">
        <v>5</v>
      </c>
      <c r="N54" s="88"/>
    </row>
    <row r="55" spans="1:14" ht="19.2" x14ac:dyDescent="0.25">
      <c r="A55" s="88"/>
      <c r="B55" s="88"/>
      <c r="C55" s="88"/>
      <c r="D55" s="88"/>
      <c r="E55" s="88"/>
      <c r="F55" s="140" t="e">
        <f>IF(K54&gt;D54,"ＯＫ","再計算が必要！")</f>
        <v>#DIV/0!</v>
      </c>
      <c r="G55" s="140"/>
      <c r="H55" s="140"/>
      <c r="I55" s="88"/>
      <c r="J55" s="88"/>
      <c r="K55" s="88"/>
      <c r="L55" s="88"/>
      <c r="M55" s="88"/>
      <c r="N55" s="88"/>
    </row>
    <row r="56" spans="1:14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9" spans="1:14" ht="27" customHeight="1" x14ac:dyDescent="0.2"/>
    <row r="60" spans="1:14" ht="27" customHeight="1" x14ac:dyDescent="0.2"/>
  </sheetData>
  <mergeCells count="50">
    <mergeCell ref="B2:C2"/>
    <mergeCell ref="D2:F2"/>
    <mergeCell ref="G2:H2"/>
    <mergeCell ref="B4:D4"/>
    <mergeCell ref="H4:J4"/>
    <mergeCell ref="B5:D5"/>
    <mergeCell ref="B6:D6"/>
    <mergeCell ref="H6:J6"/>
    <mergeCell ref="B9:D9"/>
    <mergeCell ref="H19:H20"/>
    <mergeCell ref="B23:C23"/>
    <mergeCell ref="L10:N11"/>
    <mergeCell ref="B11:D11"/>
    <mergeCell ref="B12:D12"/>
    <mergeCell ref="L12:N12"/>
    <mergeCell ref="B14:D14"/>
    <mergeCell ref="B15:D15"/>
    <mergeCell ref="B10:D10"/>
    <mergeCell ref="L23:M23"/>
    <mergeCell ref="B16:D16"/>
    <mergeCell ref="B19:C20"/>
    <mergeCell ref="D19:F19"/>
    <mergeCell ref="G19:G20"/>
    <mergeCell ref="L13:N13"/>
    <mergeCell ref="C28:C29"/>
    <mergeCell ref="K28:K29"/>
    <mergeCell ref="L28:L29"/>
    <mergeCell ref="H29:J29"/>
    <mergeCell ref="D31:F31"/>
    <mergeCell ref="L36:N36"/>
    <mergeCell ref="D30:F30"/>
    <mergeCell ref="F40:H40"/>
    <mergeCell ref="B44:C45"/>
    <mergeCell ref="D44:F44"/>
    <mergeCell ref="G44:G45"/>
    <mergeCell ref="H44:J44"/>
    <mergeCell ref="K44:K45"/>
    <mergeCell ref="L44:L45"/>
    <mergeCell ref="M44:N45"/>
    <mergeCell ref="B48:C49"/>
    <mergeCell ref="G48:G49"/>
    <mergeCell ref="K48:K49"/>
    <mergeCell ref="L48:L49"/>
    <mergeCell ref="M48:N49"/>
    <mergeCell ref="D49:F49"/>
    <mergeCell ref="A54:C54"/>
    <mergeCell ref="D54:E54"/>
    <mergeCell ref="H54:J54"/>
    <mergeCell ref="K54:L54"/>
    <mergeCell ref="F55:H55"/>
  </mergeCells>
  <phoneticPr fontId="1"/>
  <dataValidations count="2">
    <dataValidation type="list" allowBlank="1" showInputMessage="1" showErrorMessage="1" sqref="D2:F2 IZ2:JB2 SV2:SX2 ACR2:ACT2 AMN2:AMP2 AWJ2:AWL2 BGF2:BGH2 BQB2:BQD2 BZX2:BZZ2 CJT2:CJV2 CTP2:CTR2 DDL2:DDN2 DNH2:DNJ2 DXD2:DXF2 EGZ2:EHB2 EQV2:EQX2 FAR2:FAT2 FKN2:FKP2 FUJ2:FUL2 GEF2:GEH2 GOB2:GOD2 GXX2:GXZ2 HHT2:HHV2 HRP2:HRR2 IBL2:IBN2 ILH2:ILJ2 IVD2:IVF2 JEZ2:JFB2 JOV2:JOX2 JYR2:JYT2 KIN2:KIP2 KSJ2:KSL2 LCF2:LCH2 LMB2:LMD2 LVX2:LVZ2 MFT2:MFV2 MPP2:MPR2 MZL2:MZN2 NJH2:NJJ2 NTD2:NTF2 OCZ2:ODB2 OMV2:OMX2 OWR2:OWT2 PGN2:PGP2 PQJ2:PQL2 QAF2:QAH2 QKB2:QKD2 QTX2:QTZ2 RDT2:RDV2 RNP2:RNR2 RXL2:RXN2 SHH2:SHJ2 SRD2:SRF2 TAZ2:TBB2 TKV2:TKX2 TUR2:TUT2 UEN2:UEP2 UOJ2:UOL2 UYF2:UYH2 VIB2:VID2 VRX2:VRZ2 WBT2:WBV2 WLP2:WLR2 WVL2:WVN2 D65539:F65539 IZ65538:JB65538 SV65538:SX65538 ACR65538:ACT65538 AMN65538:AMP65538 AWJ65538:AWL65538 BGF65538:BGH65538 BQB65538:BQD65538 BZX65538:BZZ65538 CJT65538:CJV65538 CTP65538:CTR65538 DDL65538:DDN65538 DNH65538:DNJ65538 DXD65538:DXF65538 EGZ65538:EHB65538 EQV65538:EQX65538 FAR65538:FAT65538 FKN65538:FKP65538 FUJ65538:FUL65538 GEF65538:GEH65538 GOB65538:GOD65538 GXX65538:GXZ65538 HHT65538:HHV65538 HRP65538:HRR65538 IBL65538:IBN65538 ILH65538:ILJ65538 IVD65538:IVF65538 JEZ65538:JFB65538 JOV65538:JOX65538 JYR65538:JYT65538 KIN65538:KIP65538 KSJ65538:KSL65538 LCF65538:LCH65538 LMB65538:LMD65538 LVX65538:LVZ65538 MFT65538:MFV65538 MPP65538:MPR65538 MZL65538:MZN65538 NJH65538:NJJ65538 NTD65538:NTF65538 OCZ65538:ODB65538 OMV65538:OMX65538 OWR65538:OWT65538 PGN65538:PGP65538 PQJ65538:PQL65538 QAF65538:QAH65538 QKB65538:QKD65538 QTX65538:QTZ65538 RDT65538:RDV65538 RNP65538:RNR65538 RXL65538:RXN65538 SHH65538:SHJ65538 SRD65538:SRF65538 TAZ65538:TBB65538 TKV65538:TKX65538 TUR65538:TUT65538 UEN65538:UEP65538 UOJ65538:UOL65538 UYF65538:UYH65538 VIB65538:VID65538 VRX65538:VRZ65538 WBT65538:WBV65538 WLP65538:WLR65538 WVL65538:WVN65538 D131075:F131075 IZ131074:JB131074 SV131074:SX131074 ACR131074:ACT131074 AMN131074:AMP131074 AWJ131074:AWL131074 BGF131074:BGH131074 BQB131074:BQD131074 BZX131074:BZZ131074 CJT131074:CJV131074 CTP131074:CTR131074 DDL131074:DDN131074 DNH131074:DNJ131074 DXD131074:DXF131074 EGZ131074:EHB131074 EQV131074:EQX131074 FAR131074:FAT131074 FKN131074:FKP131074 FUJ131074:FUL131074 GEF131074:GEH131074 GOB131074:GOD131074 GXX131074:GXZ131074 HHT131074:HHV131074 HRP131074:HRR131074 IBL131074:IBN131074 ILH131074:ILJ131074 IVD131074:IVF131074 JEZ131074:JFB131074 JOV131074:JOX131074 JYR131074:JYT131074 KIN131074:KIP131074 KSJ131074:KSL131074 LCF131074:LCH131074 LMB131074:LMD131074 LVX131074:LVZ131074 MFT131074:MFV131074 MPP131074:MPR131074 MZL131074:MZN131074 NJH131074:NJJ131074 NTD131074:NTF131074 OCZ131074:ODB131074 OMV131074:OMX131074 OWR131074:OWT131074 PGN131074:PGP131074 PQJ131074:PQL131074 QAF131074:QAH131074 QKB131074:QKD131074 QTX131074:QTZ131074 RDT131074:RDV131074 RNP131074:RNR131074 RXL131074:RXN131074 SHH131074:SHJ131074 SRD131074:SRF131074 TAZ131074:TBB131074 TKV131074:TKX131074 TUR131074:TUT131074 UEN131074:UEP131074 UOJ131074:UOL131074 UYF131074:UYH131074 VIB131074:VID131074 VRX131074:VRZ131074 WBT131074:WBV131074 WLP131074:WLR131074 WVL131074:WVN131074 D196611:F196611 IZ196610:JB196610 SV196610:SX196610 ACR196610:ACT196610 AMN196610:AMP196610 AWJ196610:AWL196610 BGF196610:BGH196610 BQB196610:BQD196610 BZX196610:BZZ196610 CJT196610:CJV196610 CTP196610:CTR196610 DDL196610:DDN196610 DNH196610:DNJ196610 DXD196610:DXF196610 EGZ196610:EHB196610 EQV196610:EQX196610 FAR196610:FAT196610 FKN196610:FKP196610 FUJ196610:FUL196610 GEF196610:GEH196610 GOB196610:GOD196610 GXX196610:GXZ196610 HHT196610:HHV196610 HRP196610:HRR196610 IBL196610:IBN196610 ILH196610:ILJ196610 IVD196610:IVF196610 JEZ196610:JFB196610 JOV196610:JOX196610 JYR196610:JYT196610 KIN196610:KIP196610 KSJ196610:KSL196610 LCF196610:LCH196610 LMB196610:LMD196610 LVX196610:LVZ196610 MFT196610:MFV196610 MPP196610:MPR196610 MZL196610:MZN196610 NJH196610:NJJ196610 NTD196610:NTF196610 OCZ196610:ODB196610 OMV196610:OMX196610 OWR196610:OWT196610 PGN196610:PGP196610 PQJ196610:PQL196610 QAF196610:QAH196610 QKB196610:QKD196610 QTX196610:QTZ196610 RDT196610:RDV196610 RNP196610:RNR196610 RXL196610:RXN196610 SHH196610:SHJ196610 SRD196610:SRF196610 TAZ196610:TBB196610 TKV196610:TKX196610 TUR196610:TUT196610 UEN196610:UEP196610 UOJ196610:UOL196610 UYF196610:UYH196610 VIB196610:VID196610 VRX196610:VRZ196610 WBT196610:WBV196610 WLP196610:WLR196610 WVL196610:WVN196610 D262147:F262147 IZ262146:JB262146 SV262146:SX262146 ACR262146:ACT262146 AMN262146:AMP262146 AWJ262146:AWL262146 BGF262146:BGH262146 BQB262146:BQD262146 BZX262146:BZZ262146 CJT262146:CJV262146 CTP262146:CTR262146 DDL262146:DDN262146 DNH262146:DNJ262146 DXD262146:DXF262146 EGZ262146:EHB262146 EQV262146:EQX262146 FAR262146:FAT262146 FKN262146:FKP262146 FUJ262146:FUL262146 GEF262146:GEH262146 GOB262146:GOD262146 GXX262146:GXZ262146 HHT262146:HHV262146 HRP262146:HRR262146 IBL262146:IBN262146 ILH262146:ILJ262146 IVD262146:IVF262146 JEZ262146:JFB262146 JOV262146:JOX262146 JYR262146:JYT262146 KIN262146:KIP262146 KSJ262146:KSL262146 LCF262146:LCH262146 LMB262146:LMD262146 LVX262146:LVZ262146 MFT262146:MFV262146 MPP262146:MPR262146 MZL262146:MZN262146 NJH262146:NJJ262146 NTD262146:NTF262146 OCZ262146:ODB262146 OMV262146:OMX262146 OWR262146:OWT262146 PGN262146:PGP262146 PQJ262146:PQL262146 QAF262146:QAH262146 QKB262146:QKD262146 QTX262146:QTZ262146 RDT262146:RDV262146 RNP262146:RNR262146 RXL262146:RXN262146 SHH262146:SHJ262146 SRD262146:SRF262146 TAZ262146:TBB262146 TKV262146:TKX262146 TUR262146:TUT262146 UEN262146:UEP262146 UOJ262146:UOL262146 UYF262146:UYH262146 VIB262146:VID262146 VRX262146:VRZ262146 WBT262146:WBV262146 WLP262146:WLR262146 WVL262146:WVN262146 D327683:F327683 IZ327682:JB327682 SV327682:SX327682 ACR327682:ACT327682 AMN327682:AMP327682 AWJ327682:AWL327682 BGF327682:BGH327682 BQB327682:BQD327682 BZX327682:BZZ327682 CJT327682:CJV327682 CTP327682:CTR327682 DDL327682:DDN327682 DNH327682:DNJ327682 DXD327682:DXF327682 EGZ327682:EHB327682 EQV327682:EQX327682 FAR327682:FAT327682 FKN327682:FKP327682 FUJ327682:FUL327682 GEF327682:GEH327682 GOB327682:GOD327682 GXX327682:GXZ327682 HHT327682:HHV327682 HRP327682:HRR327682 IBL327682:IBN327682 ILH327682:ILJ327682 IVD327682:IVF327682 JEZ327682:JFB327682 JOV327682:JOX327682 JYR327682:JYT327682 KIN327682:KIP327682 KSJ327682:KSL327682 LCF327682:LCH327682 LMB327682:LMD327682 LVX327682:LVZ327682 MFT327682:MFV327682 MPP327682:MPR327682 MZL327682:MZN327682 NJH327682:NJJ327682 NTD327682:NTF327682 OCZ327682:ODB327682 OMV327682:OMX327682 OWR327682:OWT327682 PGN327682:PGP327682 PQJ327682:PQL327682 QAF327682:QAH327682 QKB327682:QKD327682 QTX327682:QTZ327682 RDT327682:RDV327682 RNP327682:RNR327682 RXL327682:RXN327682 SHH327682:SHJ327682 SRD327682:SRF327682 TAZ327682:TBB327682 TKV327682:TKX327682 TUR327682:TUT327682 UEN327682:UEP327682 UOJ327682:UOL327682 UYF327682:UYH327682 VIB327682:VID327682 VRX327682:VRZ327682 WBT327682:WBV327682 WLP327682:WLR327682 WVL327682:WVN327682 D393219:F393219 IZ393218:JB393218 SV393218:SX393218 ACR393218:ACT393218 AMN393218:AMP393218 AWJ393218:AWL393218 BGF393218:BGH393218 BQB393218:BQD393218 BZX393218:BZZ393218 CJT393218:CJV393218 CTP393218:CTR393218 DDL393218:DDN393218 DNH393218:DNJ393218 DXD393218:DXF393218 EGZ393218:EHB393218 EQV393218:EQX393218 FAR393218:FAT393218 FKN393218:FKP393218 FUJ393218:FUL393218 GEF393218:GEH393218 GOB393218:GOD393218 GXX393218:GXZ393218 HHT393218:HHV393218 HRP393218:HRR393218 IBL393218:IBN393218 ILH393218:ILJ393218 IVD393218:IVF393218 JEZ393218:JFB393218 JOV393218:JOX393218 JYR393218:JYT393218 KIN393218:KIP393218 KSJ393218:KSL393218 LCF393218:LCH393218 LMB393218:LMD393218 LVX393218:LVZ393218 MFT393218:MFV393218 MPP393218:MPR393218 MZL393218:MZN393218 NJH393218:NJJ393218 NTD393218:NTF393218 OCZ393218:ODB393218 OMV393218:OMX393218 OWR393218:OWT393218 PGN393218:PGP393218 PQJ393218:PQL393218 QAF393218:QAH393218 QKB393218:QKD393218 QTX393218:QTZ393218 RDT393218:RDV393218 RNP393218:RNR393218 RXL393218:RXN393218 SHH393218:SHJ393218 SRD393218:SRF393218 TAZ393218:TBB393218 TKV393218:TKX393218 TUR393218:TUT393218 UEN393218:UEP393218 UOJ393218:UOL393218 UYF393218:UYH393218 VIB393218:VID393218 VRX393218:VRZ393218 WBT393218:WBV393218 WLP393218:WLR393218 WVL393218:WVN393218 D458755:F458755 IZ458754:JB458754 SV458754:SX458754 ACR458754:ACT458754 AMN458754:AMP458754 AWJ458754:AWL458754 BGF458754:BGH458754 BQB458754:BQD458754 BZX458754:BZZ458754 CJT458754:CJV458754 CTP458754:CTR458754 DDL458754:DDN458754 DNH458754:DNJ458754 DXD458754:DXF458754 EGZ458754:EHB458754 EQV458754:EQX458754 FAR458754:FAT458754 FKN458754:FKP458754 FUJ458754:FUL458754 GEF458754:GEH458754 GOB458754:GOD458754 GXX458754:GXZ458754 HHT458754:HHV458754 HRP458754:HRR458754 IBL458754:IBN458754 ILH458754:ILJ458754 IVD458754:IVF458754 JEZ458754:JFB458754 JOV458754:JOX458754 JYR458754:JYT458754 KIN458754:KIP458754 KSJ458754:KSL458754 LCF458754:LCH458754 LMB458754:LMD458754 LVX458754:LVZ458754 MFT458754:MFV458754 MPP458754:MPR458754 MZL458754:MZN458754 NJH458754:NJJ458754 NTD458754:NTF458754 OCZ458754:ODB458754 OMV458754:OMX458754 OWR458754:OWT458754 PGN458754:PGP458754 PQJ458754:PQL458754 QAF458754:QAH458754 QKB458754:QKD458754 QTX458754:QTZ458754 RDT458754:RDV458754 RNP458754:RNR458754 RXL458754:RXN458754 SHH458754:SHJ458754 SRD458754:SRF458754 TAZ458754:TBB458754 TKV458754:TKX458754 TUR458754:TUT458754 UEN458754:UEP458754 UOJ458754:UOL458754 UYF458754:UYH458754 VIB458754:VID458754 VRX458754:VRZ458754 WBT458754:WBV458754 WLP458754:WLR458754 WVL458754:WVN458754 D524291:F524291 IZ524290:JB524290 SV524290:SX524290 ACR524290:ACT524290 AMN524290:AMP524290 AWJ524290:AWL524290 BGF524290:BGH524290 BQB524290:BQD524290 BZX524290:BZZ524290 CJT524290:CJV524290 CTP524290:CTR524290 DDL524290:DDN524290 DNH524290:DNJ524290 DXD524290:DXF524290 EGZ524290:EHB524290 EQV524290:EQX524290 FAR524290:FAT524290 FKN524290:FKP524290 FUJ524290:FUL524290 GEF524290:GEH524290 GOB524290:GOD524290 GXX524290:GXZ524290 HHT524290:HHV524290 HRP524290:HRR524290 IBL524290:IBN524290 ILH524290:ILJ524290 IVD524290:IVF524290 JEZ524290:JFB524290 JOV524290:JOX524290 JYR524290:JYT524290 KIN524290:KIP524290 KSJ524290:KSL524290 LCF524290:LCH524290 LMB524290:LMD524290 LVX524290:LVZ524290 MFT524290:MFV524290 MPP524290:MPR524290 MZL524290:MZN524290 NJH524290:NJJ524290 NTD524290:NTF524290 OCZ524290:ODB524290 OMV524290:OMX524290 OWR524290:OWT524290 PGN524290:PGP524290 PQJ524290:PQL524290 QAF524290:QAH524290 QKB524290:QKD524290 QTX524290:QTZ524290 RDT524290:RDV524290 RNP524290:RNR524290 RXL524290:RXN524290 SHH524290:SHJ524290 SRD524290:SRF524290 TAZ524290:TBB524290 TKV524290:TKX524290 TUR524290:TUT524290 UEN524290:UEP524290 UOJ524290:UOL524290 UYF524290:UYH524290 VIB524290:VID524290 VRX524290:VRZ524290 WBT524290:WBV524290 WLP524290:WLR524290 WVL524290:WVN524290 D589827:F589827 IZ589826:JB589826 SV589826:SX589826 ACR589826:ACT589826 AMN589826:AMP589826 AWJ589826:AWL589826 BGF589826:BGH589826 BQB589826:BQD589826 BZX589826:BZZ589826 CJT589826:CJV589826 CTP589826:CTR589826 DDL589826:DDN589826 DNH589826:DNJ589826 DXD589826:DXF589826 EGZ589826:EHB589826 EQV589826:EQX589826 FAR589826:FAT589826 FKN589826:FKP589826 FUJ589826:FUL589826 GEF589826:GEH589826 GOB589826:GOD589826 GXX589826:GXZ589826 HHT589826:HHV589826 HRP589826:HRR589826 IBL589826:IBN589826 ILH589826:ILJ589826 IVD589826:IVF589826 JEZ589826:JFB589826 JOV589826:JOX589826 JYR589826:JYT589826 KIN589826:KIP589826 KSJ589826:KSL589826 LCF589826:LCH589826 LMB589826:LMD589826 LVX589826:LVZ589826 MFT589826:MFV589826 MPP589826:MPR589826 MZL589826:MZN589826 NJH589826:NJJ589826 NTD589826:NTF589826 OCZ589826:ODB589826 OMV589826:OMX589826 OWR589826:OWT589826 PGN589826:PGP589826 PQJ589826:PQL589826 QAF589826:QAH589826 QKB589826:QKD589826 QTX589826:QTZ589826 RDT589826:RDV589826 RNP589826:RNR589826 RXL589826:RXN589826 SHH589826:SHJ589826 SRD589826:SRF589826 TAZ589826:TBB589826 TKV589826:TKX589826 TUR589826:TUT589826 UEN589826:UEP589826 UOJ589826:UOL589826 UYF589826:UYH589826 VIB589826:VID589826 VRX589826:VRZ589826 WBT589826:WBV589826 WLP589826:WLR589826 WVL589826:WVN589826 D655363:F655363 IZ655362:JB655362 SV655362:SX655362 ACR655362:ACT655362 AMN655362:AMP655362 AWJ655362:AWL655362 BGF655362:BGH655362 BQB655362:BQD655362 BZX655362:BZZ655362 CJT655362:CJV655362 CTP655362:CTR655362 DDL655362:DDN655362 DNH655362:DNJ655362 DXD655362:DXF655362 EGZ655362:EHB655362 EQV655362:EQX655362 FAR655362:FAT655362 FKN655362:FKP655362 FUJ655362:FUL655362 GEF655362:GEH655362 GOB655362:GOD655362 GXX655362:GXZ655362 HHT655362:HHV655362 HRP655362:HRR655362 IBL655362:IBN655362 ILH655362:ILJ655362 IVD655362:IVF655362 JEZ655362:JFB655362 JOV655362:JOX655362 JYR655362:JYT655362 KIN655362:KIP655362 KSJ655362:KSL655362 LCF655362:LCH655362 LMB655362:LMD655362 LVX655362:LVZ655362 MFT655362:MFV655362 MPP655362:MPR655362 MZL655362:MZN655362 NJH655362:NJJ655362 NTD655362:NTF655362 OCZ655362:ODB655362 OMV655362:OMX655362 OWR655362:OWT655362 PGN655362:PGP655362 PQJ655362:PQL655362 QAF655362:QAH655362 QKB655362:QKD655362 QTX655362:QTZ655362 RDT655362:RDV655362 RNP655362:RNR655362 RXL655362:RXN655362 SHH655362:SHJ655362 SRD655362:SRF655362 TAZ655362:TBB655362 TKV655362:TKX655362 TUR655362:TUT655362 UEN655362:UEP655362 UOJ655362:UOL655362 UYF655362:UYH655362 VIB655362:VID655362 VRX655362:VRZ655362 WBT655362:WBV655362 WLP655362:WLR655362 WVL655362:WVN655362 D720899:F720899 IZ720898:JB720898 SV720898:SX720898 ACR720898:ACT720898 AMN720898:AMP720898 AWJ720898:AWL720898 BGF720898:BGH720898 BQB720898:BQD720898 BZX720898:BZZ720898 CJT720898:CJV720898 CTP720898:CTR720898 DDL720898:DDN720898 DNH720898:DNJ720898 DXD720898:DXF720898 EGZ720898:EHB720898 EQV720898:EQX720898 FAR720898:FAT720898 FKN720898:FKP720898 FUJ720898:FUL720898 GEF720898:GEH720898 GOB720898:GOD720898 GXX720898:GXZ720898 HHT720898:HHV720898 HRP720898:HRR720898 IBL720898:IBN720898 ILH720898:ILJ720898 IVD720898:IVF720898 JEZ720898:JFB720898 JOV720898:JOX720898 JYR720898:JYT720898 KIN720898:KIP720898 KSJ720898:KSL720898 LCF720898:LCH720898 LMB720898:LMD720898 LVX720898:LVZ720898 MFT720898:MFV720898 MPP720898:MPR720898 MZL720898:MZN720898 NJH720898:NJJ720898 NTD720898:NTF720898 OCZ720898:ODB720898 OMV720898:OMX720898 OWR720898:OWT720898 PGN720898:PGP720898 PQJ720898:PQL720898 QAF720898:QAH720898 QKB720898:QKD720898 QTX720898:QTZ720898 RDT720898:RDV720898 RNP720898:RNR720898 RXL720898:RXN720898 SHH720898:SHJ720898 SRD720898:SRF720898 TAZ720898:TBB720898 TKV720898:TKX720898 TUR720898:TUT720898 UEN720898:UEP720898 UOJ720898:UOL720898 UYF720898:UYH720898 VIB720898:VID720898 VRX720898:VRZ720898 WBT720898:WBV720898 WLP720898:WLR720898 WVL720898:WVN720898 D786435:F786435 IZ786434:JB786434 SV786434:SX786434 ACR786434:ACT786434 AMN786434:AMP786434 AWJ786434:AWL786434 BGF786434:BGH786434 BQB786434:BQD786434 BZX786434:BZZ786434 CJT786434:CJV786434 CTP786434:CTR786434 DDL786434:DDN786434 DNH786434:DNJ786434 DXD786434:DXF786434 EGZ786434:EHB786434 EQV786434:EQX786434 FAR786434:FAT786434 FKN786434:FKP786434 FUJ786434:FUL786434 GEF786434:GEH786434 GOB786434:GOD786434 GXX786434:GXZ786434 HHT786434:HHV786434 HRP786434:HRR786434 IBL786434:IBN786434 ILH786434:ILJ786434 IVD786434:IVF786434 JEZ786434:JFB786434 JOV786434:JOX786434 JYR786434:JYT786434 KIN786434:KIP786434 KSJ786434:KSL786434 LCF786434:LCH786434 LMB786434:LMD786434 LVX786434:LVZ786434 MFT786434:MFV786434 MPP786434:MPR786434 MZL786434:MZN786434 NJH786434:NJJ786434 NTD786434:NTF786434 OCZ786434:ODB786434 OMV786434:OMX786434 OWR786434:OWT786434 PGN786434:PGP786434 PQJ786434:PQL786434 QAF786434:QAH786434 QKB786434:QKD786434 QTX786434:QTZ786434 RDT786434:RDV786434 RNP786434:RNR786434 RXL786434:RXN786434 SHH786434:SHJ786434 SRD786434:SRF786434 TAZ786434:TBB786434 TKV786434:TKX786434 TUR786434:TUT786434 UEN786434:UEP786434 UOJ786434:UOL786434 UYF786434:UYH786434 VIB786434:VID786434 VRX786434:VRZ786434 WBT786434:WBV786434 WLP786434:WLR786434 WVL786434:WVN786434 D851971:F851971 IZ851970:JB851970 SV851970:SX851970 ACR851970:ACT851970 AMN851970:AMP851970 AWJ851970:AWL851970 BGF851970:BGH851970 BQB851970:BQD851970 BZX851970:BZZ851970 CJT851970:CJV851970 CTP851970:CTR851970 DDL851970:DDN851970 DNH851970:DNJ851970 DXD851970:DXF851970 EGZ851970:EHB851970 EQV851970:EQX851970 FAR851970:FAT851970 FKN851970:FKP851970 FUJ851970:FUL851970 GEF851970:GEH851970 GOB851970:GOD851970 GXX851970:GXZ851970 HHT851970:HHV851970 HRP851970:HRR851970 IBL851970:IBN851970 ILH851970:ILJ851970 IVD851970:IVF851970 JEZ851970:JFB851970 JOV851970:JOX851970 JYR851970:JYT851970 KIN851970:KIP851970 KSJ851970:KSL851970 LCF851970:LCH851970 LMB851970:LMD851970 LVX851970:LVZ851970 MFT851970:MFV851970 MPP851970:MPR851970 MZL851970:MZN851970 NJH851970:NJJ851970 NTD851970:NTF851970 OCZ851970:ODB851970 OMV851970:OMX851970 OWR851970:OWT851970 PGN851970:PGP851970 PQJ851970:PQL851970 QAF851970:QAH851970 QKB851970:QKD851970 QTX851970:QTZ851970 RDT851970:RDV851970 RNP851970:RNR851970 RXL851970:RXN851970 SHH851970:SHJ851970 SRD851970:SRF851970 TAZ851970:TBB851970 TKV851970:TKX851970 TUR851970:TUT851970 UEN851970:UEP851970 UOJ851970:UOL851970 UYF851970:UYH851970 VIB851970:VID851970 VRX851970:VRZ851970 WBT851970:WBV851970 WLP851970:WLR851970 WVL851970:WVN851970 D917507:F917507 IZ917506:JB917506 SV917506:SX917506 ACR917506:ACT917506 AMN917506:AMP917506 AWJ917506:AWL917506 BGF917506:BGH917506 BQB917506:BQD917506 BZX917506:BZZ917506 CJT917506:CJV917506 CTP917506:CTR917506 DDL917506:DDN917506 DNH917506:DNJ917506 DXD917506:DXF917506 EGZ917506:EHB917506 EQV917506:EQX917506 FAR917506:FAT917506 FKN917506:FKP917506 FUJ917506:FUL917506 GEF917506:GEH917506 GOB917506:GOD917506 GXX917506:GXZ917506 HHT917506:HHV917506 HRP917506:HRR917506 IBL917506:IBN917506 ILH917506:ILJ917506 IVD917506:IVF917506 JEZ917506:JFB917506 JOV917506:JOX917506 JYR917506:JYT917506 KIN917506:KIP917506 KSJ917506:KSL917506 LCF917506:LCH917506 LMB917506:LMD917506 LVX917506:LVZ917506 MFT917506:MFV917506 MPP917506:MPR917506 MZL917506:MZN917506 NJH917506:NJJ917506 NTD917506:NTF917506 OCZ917506:ODB917506 OMV917506:OMX917506 OWR917506:OWT917506 PGN917506:PGP917506 PQJ917506:PQL917506 QAF917506:QAH917506 QKB917506:QKD917506 QTX917506:QTZ917506 RDT917506:RDV917506 RNP917506:RNR917506 RXL917506:RXN917506 SHH917506:SHJ917506 SRD917506:SRF917506 TAZ917506:TBB917506 TKV917506:TKX917506 TUR917506:TUT917506 UEN917506:UEP917506 UOJ917506:UOL917506 UYF917506:UYH917506 VIB917506:VID917506 VRX917506:VRZ917506 WBT917506:WBV917506 WLP917506:WLR917506 WVL917506:WVN917506 D983043:F983043 IZ983042:JB983042 SV983042:SX983042 ACR983042:ACT983042 AMN983042:AMP983042 AWJ983042:AWL983042 BGF983042:BGH983042 BQB983042:BQD983042 BZX983042:BZZ983042 CJT983042:CJV983042 CTP983042:CTR983042 DDL983042:DDN983042 DNH983042:DNJ983042 DXD983042:DXF983042 EGZ983042:EHB983042 EQV983042:EQX983042 FAR983042:FAT983042 FKN983042:FKP983042 FUJ983042:FUL983042 GEF983042:GEH983042 GOB983042:GOD983042 GXX983042:GXZ983042 HHT983042:HHV983042 HRP983042:HRR983042 IBL983042:IBN983042 ILH983042:ILJ983042 IVD983042:IVF983042 JEZ983042:JFB983042 JOV983042:JOX983042 JYR983042:JYT983042 KIN983042:KIP983042 KSJ983042:KSL983042 LCF983042:LCH983042 LMB983042:LMD983042 LVX983042:LVZ983042 MFT983042:MFV983042 MPP983042:MPR983042 MZL983042:MZN983042 NJH983042:NJJ983042 NTD983042:NTF983042 OCZ983042:ODB983042 OMV983042:OMX983042 OWR983042:OWT983042 PGN983042:PGP983042 PQJ983042:PQL983042 QAF983042:QAH983042 QKB983042:QKD983042 QTX983042:QTZ983042 RDT983042:RDV983042 RNP983042:RNR983042 RXL983042:RXN983042 SHH983042:SHJ983042 SRD983042:SRF983042 TAZ983042:TBB983042 TKV983042:TKX983042 TUR983042:TUT983042 UEN983042:UEP983042 UOJ983042:UOL983042 UYF983042:UYH983042 VIB983042:VID983042 VRX983042:VRZ983042 WBT983042:WBV983042 WLP983042:WLR983042 WVL983042:WVN983042" xr:uid="{00000000-0002-0000-0100-000000000000}">
      <formula1>$P$4:$P$6</formula1>
    </dataValidation>
    <dataValidation type="list" allowBlank="1" showInputMessage="1" showErrorMessage="1" sqref="G2:H2" xr:uid="{00000000-0002-0000-0100-000001000000}">
      <formula1>$AJ$3:$AJ$6</formula1>
    </dataValidation>
  </dataValidations>
  <pageMargins left="0.74803149606299213" right="0.55118110236220474" top="0.98425196850393704" bottom="0.98425196850393704" header="0.51181102362204722" footer="0.51181102362204722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T17"/>
  <sheetViews>
    <sheetView zoomScaleNormal="100" workbookViewId="0">
      <pane ySplit="2" topLeftCell="A3" activePane="bottomLeft" state="frozen"/>
      <selection pane="bottomLeft" activeCell="W3" sqref="W3"/>
    </sheetView>
  </sheetViews>
  <sheetFormatPr defaultRowHeight="13.2" x14ac:dyDescent="0.2"/>
  <cols>
    <col min="1" max="1" width="5.21875" style="36" bestFit="1" customWidth="1"/>
    <col min="2" max="2" width="5.33203125" bestFit="1" customWidth="1"/>
    <col min="3" max="3" width="14.88671875" bestFit="1" customWidth="1"/>
    <col min="4" max="4" width="10.33203125" bestFit="1" customWidth="1"/>
    <col min="5" max="5" width="5.44140625" bestFit="1" customWidth="1"/>
    <col min="6" max="6" width="6.6640625" bestFit="1" customWidth="1"/>
    <col min="7" max="7" width="11.21875" bestFit="1" customWidth="1"/>
    <col min="8" max="8" width="9.21875" bestFit="1" customWidth="1"/>
    <col min="9" max="10" width="8.88671875" bestFit="1" customWidth="1"/>
    <col min="11" max="11" width="9.109375" bestFit="1" customWidth="1"/>
    <col min="12" max="12" width="7.21875" bestFit="1" customWidth="1"/>
    <col min="13" max="13" width="5.33203125" bestFit="1" customWidth="1"/>
    <col min="14" max="14" width="9.109375" bestFit="1" customWidth="1"/>
    <col min="15" max="15" width="5.6640625" bestFit="1" customWidth="1"/>
    <col min="16" max="16" width="8.88671875" bestFit="1" customWidth="1"/>
    <col min="17" max="17" width="9.109375" bestFit="1" customWidth="1"/>
    <col min="18" max="18" width="9.21875" customWidth="1"/>
    <col min="19" max="19" width="7.6640625" bestFit="1" customWidth="1"/>
    <col min="20" max="20" width="11.6640625" bestFit="1" customWidth="1"/>
  </cols>
  <sheetData>
    <row r="1" spans="1:20" ht="23.25" customHeight="1" x14ac:dyDescent="0.2">
      <c r="A1" s="168" t="s">
        <v>193</v>
      </c>
      <c r="B1" s="168" t="s">
        <v>194</v>
      </c>
      <c r="C1" s="108" t="s">
        <v>25</v>
      </c>
      <c r="D1" s="109"/>
      <c r="E1" s="109"/>
      <c r="F1" s="109"/>
      <c r="G1" s="109"/>
      <c r="H1" s="109"/>
      <c r="I1" s="118"/>
      <c r="J1" s="118"/>
      <c r="K1" s="119"/>
      <c r="L1" s="167" t="s">
        <v>25</v>
      </c>
      <c r="M1" s="167"/>
      <c r="N1" s="167"/>
      <c r="O1" s="167"/>
      <c r="P1" s="167"/>
      <c r="Q1" s="167"/>
      <c r="R1" s="167"/>
      <c r="S1" s="167"/>
      <c r="T1" s="168" t="s">
        <v>191</v>
      </c>
    </row>
    <row r="2" spans="1:20" s="104" customFormat="1" ht="26.4" x14ac:dyDescent="0.2">
      <c r="A2" s="169"/>
      <c r="B2" s="169"/>
      <c r="C2" s="105" t="s">
        <v>183</v>
      </c>
      <c r="D2" s="105" t="s">
        <v>190</v>
      </c>
      <c r="E2" s="105" t="s">
        <v>195</v>
      </c>
      <c r="F2" s="105" t="s">
        <v>196</v>
      </c>
      <c r="G2" s="105" t="s">
        <v>184</v>
      </c>
      <c r="H2" s="105" t="s">
        <v>185</v>
      </c>
      <c r="I2" s="106" t="s">
        <v>186</v>
      </c>
      <c r="J2" s="106" t="s">
        <v>187</v>
      </c>
      <c r="K2" s="106" t="s">
        <v>197</v>
      </c>
      <c r="L2" s="105" t="s">
        <v>188</v>
      </c>
      <c r="M2" s="106" t="s">
        <v>198</v>
      </c>
      <c r="N2" s="105" t="s">
        <v>199</v>
      </c>
      <c r="O2" s="105" t="s">
        <v>200</v>
      </c>
      <c r="P2" s="106" t="s">
        <v>201</v>
      </c>
      <c r="Q2" s="107" t="s">
        <v>78</v>
      </c>
      <c r="R2" s="106" t="s">
        <v>202</v>
      </c>
      <c r="S2" s="106" t="s">
        <v>192</v>
      </c>
      <c r="T2" s="169"/>
    </row>
    <row r="3" spans="1:20" s="49" customFormat="1" ht="30" customHeight="1" x14ac:dyDescent="0.2">
      <c r="A3" s="110"/>
      <c r="B3" s="110"/>
      <c r="C3" s="111"/>
      <c r="D3" s="111"/>
      <c r="E3" s="111"/>
      <c r="F3" s="111"/>
      <c r="G3" s="111"/>
      <c r="H3" s="111"/>
      <c r="I3" s="112" t="e">
        <f>ROUND(G3/H3,4)</f>
        <v>#DIV/0!</v>
      </c>
      <c r="J3" s="112" t="e">
        <f>ROUND((POWER(I3,2/3)*POWER(E3/1000,1/2))/F3,4)</f>
        <v>#DIV/0!</v>
      </c>
      <c r="K3" s="112" t="e">
        <f>ROUND(G3*J3,4)</f>
        <v>#DIV/0!</v>
      </c>
      <c r="L3" s="111"/>
      <c r="M3" s="112">
        <v>7</v>
      </c>
      <c r="N3" s="111"/>
      <c r="O3" s="111"/>
      <c r="P3" s="112" t="e">
        <f>ROUND((L3/J3/60)+M3,1)</f>
        <v>#DIV/0!</v>
      </c>
      <c r="Q3" s="112" t="e">
        <f>IF(P3&lt;10,10,P3)</f>
        <v>#DIV/0!</v>
      </c>
      <c r="R3" s="112" t="e">
        <f>LOOKUP(C3,降雨強度式!A:A,降雨強度式!B:B)/(Q3+LOOKUP(C3,降雨強度式!A:A,降雨強度式!C:C))</f>
        <v>#N/A</v>
      </c>
      <c r="S3" s="112" t="e">
        <f>ROUND(O3*R3*N3/360,4)</f>
        <v>#N/A</v>
      </c>
      <c r="T3" s="113" t="e">
        <f>IF(K3&gt;S3,"ＯＫ","ＮＧ")</f>
        <v>#DIV/0!</v>
      </c>
    </row>
    <row r="4" spans="1:20" s="49" customFormat="1" ht="30" customHeight="1" x14ac:dyDescent="0.2">
      <c r="A4" s="110"/>
      <c r="B4" s="110"/>
      <c r="C4" s="111"/>
      <c r="D4" s="111"/>
      <c r="E4" s="111"/>
      <c r="F4" s="111"/>
      <c r="G4" s="111"/>
      <c r="H4" s="111"/>
      <c r="I4" s="112" t="e">
        <f t="shared" ref="I4:I12" si="0">ROUND(G4/H4,4)</f>
        <v>#DIV/0!</v>
      </c>
      <c r="J4" s="112" t="e">
        <f t="shared" ref="J4:J12" si="1">ROUND((POWER(I4,2/3)*POWER(E4/1000,1/2))/F4,4)</f>
        <v>#DIV/0!</v>
      </c>
      <c r="K4" s="112" t="e">
        <f t="shared" ref="K4:K12" si="2">ROUND(G4*J4,4)</f>
        <v>#DIV/0!</v>
      </c>
      <c r="L4" s="111"/>
      <c r="M4" s="112">
        <v>7</v>
      </c>
      <c r="N4" s="111"/>
      <c r="O4" s="111"/>
      <c r="P4" s="112" t="e">
        <f t="shared" ref="P4:P12" si="3">ROUND((L4/J4/60)+M4,1)</f>
        <v>#DIV/0!</v>
      </c>
      <c r="Q4" s="112" t="e">
        <f t="shared" ref="Q4:Q12" si="4">IF(P4&lt;10,10,P4)</f>
        <v>#DIV/0!</v>
      </c>
      <c r="R4" s="112" t="e">
        <f>LOOKUP(C4,降雨強度式!A:A,降雨強度式!B:B)/(Q4+LOOKUP(C4,降雨強度式!A:A,降雨強度式!C:C))</f>
        <v>#N/A</v>
      </c>
      <c r="S4" s="112" t="e">
        <f t="shared" ref="S4:S12" si="5">ROUND(O4*R4*N4/360,4)</f>
        <v>#N/A</v>
      </c>
      <c r="T4" s="113" t="e">
        <f t="shared" ref="T4:T12" si="6">IF(K4&gt;S4,"ＯＫ","ＮＧ")</f>
        <v>#DIV/0!</v>
      </c>
    </row>
    <row r="5" spans="1:20" s="49" customFormat="1" ht="30" customHeight="1" x14ac:dyDescent="0.2">
      <c r="A5" s="110"/>
      <c r="B5" s="110"/>
      <c r="C5" s="111"/>
      <c r="D5" s="111"/>
      <c r="E5" s="111"/>
      <c r="F5" s="111"/>
      <c r="G5" s="111"/>
      <c r="H5" s="111"/>
      <c r="I5" s="112" t="e">
        <f t="shared" si="0"/>
        <v>#DIV/0!</v>
      </c>
      <c r="J5" s="112" t="e">
        <f t="shared" si="1"/>
        <v>#DIV/0!</v>
      </c>
      <c r="K5" s="112" t="e">
        <f t="shared" si="2"/>
        <v>#DIV/0!</v>
      </c>
      <c r="L5" s="111"/>
      <c r="M5" s="112">
        <v>7</v>
      </c>
      <c r="N5" s="111"/>
      <c r="O5" s="111"/>
      <c r="P5" s="112" t="e">
        <f t="shared" si="3"/>
        <v>#DIV/0!</v>
      </c>
      <c r="Q5" s="112" t="e">
        <f t="shared" si="4"/>
        <v>#DIV/0!</v>
      </c>
      <c r="R5" s="112" t="e">
        <f>LOOKUP(C5,降雨強度式!A:A,降雨強度式!B:B)/(Q5+LOOKUP(C5,降雨強度式!A:A,降雨強度式!C:C))</f>
        <v>#N/A</v>
      </c>
      <c r="S5" s="112" t="e">
        <f t="shared" si="5"/>
        <v>#N/A</v>
      </c>
      <c r="T5" s="113" t="e">
        <f t="shared" si="6"/>
        <v>#DIV/0!</v>
      </c>
    </row>
    <row r="6" spans="1:20" s="49" customFormat="1" ht="30" customHeight="1" x14ac:dyDescent="0.2">
      <c r="A6" s="115"/>
      <c r="B6" s="110"/>
      <c r="C6" s="111"/>
      <c r="D6" s="111"/>
      <c r="E6" s="111"/>
      <c r="F6" s="111"/>
      <c r="G6" s="111"/>
      <c r="H6" s="111"/>
      <c r="I6" s="112" t="e">
        <f t="shared" si="0"/>
        <v>#DIV/0!</v>
      </c>
      <c r="J6" s="112" t="e">
        <f t="shared" si="1"/>
        <v>#DIV/0!</v>
      </c>
      <c r="K6" s="112" t="e">
        <f t="shared" si="2"/>
        <v>#DIV/0!</v>
      </c>
      <c r="L6" s="111"/>
      <c r="M6" s="112">
        <v>7</v>
      </c>
      <c r="N6" s="111"/>
      <c r="O6" s="111"/>
      <c r="P6" s="112" t="e">
        <f t="shared" si="3"/>
        <v>#DIV/0!</v>
      </c>
      <c r="Q6" s="112" t="e">
        <f t="shared" si="4"/>
        <v>#DIV/0!</v>
      </c>
      <c r="R6" s="112" t="e">
        <f>LOOKUP(C6,降雨強度式!A:A,降雨強度式!B:B)/(Q6+LOOKUP(C6,降雨強度式!A:A,降雨強度式!C:C))</f>
        <v>#N/A</v>
      </c>
      <c r="S6" s="112" t="e">
        <f t="shared" si="5"/>
        <v>#N/A</v>
      </c>
      <c r="T6" s="113" t="e">
        <f t="shared" si="6"/>
        <v>#DIV/0!</v>
      </c>
    </row>
    <row r="7" spans="1:20" s="49" customFormat="1" ht="30" customHeight="1" x14ac:dyDescent="0.2">
      <c r="A7" s="110"/>
      <c r="B7" s="110"/>
      <c r="C7" s="111"/>
      <c r="D7" s="111"/>
      <c r="E7" s="111"/>
      <c r="F7" s="111"/>
      <c r="G7" s="111"/>
      <c r="H7" s="111"/>
      <c r="I7" s="112" t="e">
        <f t="shared" si="0"/>
        <v>#DIV/0!</v>
      </c>
      <c r="J7" s="112" t="e">
        <f t="shared" si="1"/>
        <v>#DIV/0!</v>
      </c>
      <c r="K7" s="112" t="e">
        <f t="shared" si="2"/>
        <v>#DIV/0!</v>
      </c>
      <c r="L7" s="111"/>
      <c r="M7" s="112">
        <v>7</v>
      </c>
      <c r="N7" s="111"/>
      <c r="O7" s="111"/>
      <c r="P7" s="112" t="e">
        <f t="shared" si="3"/>
        <v>#DIV/0!</v>
      </c>
      <c r="Q7" s="112" t="e">
        <f t="shared" si="4"/>
        <v>#DIV/0!</v>
      </c>
      <c r="R7" s="112" t="e">
        <f>LOOKUP(C7,降雨強度式!A:A,降雨強度式!B:B)/(Q7+LOOKUP(C7,降雨強度式!A:A,降雨強度式!C:C))</f>
        <v>#N/A</v>
      </c>
      <c r="S7" s="112" t="e">
        <f t="shared" si="5"/>
        <v>#N/A</v>
      </c>
      <c r="T7" s="113" t="e">
        <f t="shared" si="6"/>
        <v>#DIV/0!</v>
      </c>
    </row>
    <row r="8" spans="1:20" s="49" customFormat="1" ht="30" customHeight="1" x14ac:dyDescent="0.2">
      <c r="A8" s="115"/>
      <c r="B8" s="110"/>
      <c r="C8" s="111"/>
      <c r="D8" s="111"/>
      <c r="E8" s="111"/>
      <c r="F8" s="111"/>
      <c r="G8" s="111"/>
      <c r="H8" s="111"/>
      <c r="I8" s="112" t="e">
        <f t="shared" si="0"/>
        <v>#DIV/0!</v>
      </c>
      <c r="J8" s="112" t="e">
        <f t="shared" si="1"/>
        <v>#DIV/0!</v>
      </c>
      <c r="K8" s="112" t="e">
        <f t="shared" si="2"/>
        <v>#DIV/0!</v>
      </c>
      <c r="L8" s="111"/>
      <c r="M8" s="112">
        <v>7</v>
      </c>
      <c r="N8" s="111"/>
      <c r="O8" s="111"/>
      <c r="P8" s="112" t="e">
        <f t="shared" si="3"/>
        <v>#DIV/0!</v>
      </c>
      <c r="Q8" s="112" t="e">
        <f t="shared" si="4"/>
        <v>#DIV/0!</v>
      </c>
      <c r="R8" s="112" t="e">
        <f>LOOKUP(C8,降雨強度式!A:A,降雨強度式!B:B)/(Q8+LOOKUP(C8,降雨強度式!A:A,降雨強度式!C:C))</f>
        <v>#N/A</v>
      </c>
      <c r="S8" s="112" t="e">
        <f t="shared" si="5"/>
        <v>#N/A</v>
      </c>
      <c r="T8" s="113" t="e">
        <f t="shared" si="6"/>
        <v>#DIV/0!</v>
      </c>
    </row>
    <row r="9" spans="1:20" s="49" customFormat="1" ht="30" customHeight="1" x14ac:dyDescent="0.2">
      <c r="A9" s="110"/>
      <c r="B9" s="110"/>
      <c r="C9" s="111"/>
      <c r="D9" s="111"/>
      <c r="E9" s="111"/>
      <c r="F9" s="111"/>
      <c r="G9" s="111"/>
      <c r="H9" s="111"/>
      <c r="I9" s="112" t="e">
        <f t="shared" si="0"/>
        <v>#DIV/0!</v>
      </c>
      <c r="J9" s="112" t="e">
        <f t="shared" si="1"/>
        <v>#DIV/0!</v>
      </c>
      <c r="K9" s="112" t="e">
        <f t="shared" si="2"/>
        <v>#DIV/0!</v>
      </c>
      <c r="L9" s="111"/>
      <c r="M9" s="112">
        <v>7</v>
      </c>
      <c r="N9" s="111"/>
      <c r="O9" s="111"/>
      <c r="P9" s="112" t="e">
        <f t="shared" si="3"/>
        <v>#DIV/0!</v>
      </c>
      <c r="Q9" s="112" t="e">
        <f t="shared" si="4"/>
        <v>#DIV/0!</v>
      </c>
      <c r="R9" s="112" t="e">
        <f>LOOKUP(C9,降雨強度式!A:A,降雨強度式!B:B)/(Q9+LOOKUP(C9,降雨強度式!A:A,降雨強度式!C:C))</f>
        <v>#N/A</v>
      </c>
      <c r="S9" s="112" t="e">
        <f t="shared" si="5"/>
        <v>#N/A</v>
      </c>
      <c r="T9" s="113" t="e">
        <f t="shared" si="6"/>
        <v>#DIV/0!</v>
      </c>
    </row>
    <row r="10" spans="1:20" s="49" customFormat="1" ht="30" customHeight="1" x14ac:dyDescent="0.2">
      <c r="A10" s="110"/>
      <c r="B10" s="115"/>
      <c r="C10" s="111"/>
      <c r="D10" s="111"/>
      <c r="E10" s="111"/>
      <c r="F10" s="111"/>
      <c r="G10" s="111"/>
      <c r="H10" s="111"/>
      <c r="I10" s="112" t="e">
        <f t="shared" si="0"/>
        <v>#DIV/0!</v>
      </c>
      <c r="J10" s="112" t="e">
        <f t="shared" si="1"/>
        <v>#DIV/0!</v>
      </c>
      <c r="K10" s="112" t="e">
        <f t="shared" si="2"/>
        <v>#DIV/0!</v>
      </c>
      <c r="L10" s="111"/>
      <c r="M10" s="112">
        <v>7</v>
      </c>
      <c r="N10" s="111"/>
      <c r="O10" s="111"/>
      <c r="P10" s="112" t="e">
        <f t="shared" si="3"/>
        <v>#DIV/0!</v>
      </c>
      <c r="Q10" s="112" t="e">
        <f t="shared" si="4"/>
        <v>#DIV/0!</v>
      </c>
      <c r="R10" s="112" t="e">
        <f>LOOKUP(C10,降雨強度式!A:A,降雨強度式!B:B)/(Q10+LOOKUP(C10,降雨強度式!A:A,降雨強度式!C:C))</f>
        <v>#N/A</v>
      </c>
      <c r="S10" s="112" t="e">
        <f t="shared" si="5"/>
        <v>#N/A</v>
      </c>
      <c r="T10" s="113" t="e">
        <f t="shared" si="6"/>
        <v>#DIV/0!</v>
      </c>
    </row>
    <row r="11" spans="1:20" s="49" customFormat="1" ht="30" customHeight="1" x14ac:dyDescent="0.2">
      <c r="A11" s="110"/>
      <c r="B11" s="110"/>
      <c r="C11" s="111"/>
      <c r="D11" s="111"/>
      <c r="E11" s="111"/>
      <c r="F11" s="111"/>
      <c r="G11" s="111"/>
      <c r="H11" s="111"/>
      <c r="I11" s="112" t="e">
        <f t="shared" si="0"/>
        <v>#DIV/0!</v>
      </c>
      <c r="J11" s="112" t="e">
        <f t="shared" si="1"/>
        <v>#DIV/0!</v>
      </c>
      <c r="K11" s="112" t="e">
        <f t="shared" si="2"/>
        <v>#DIV/0!</v>
      </c>
      <c r="L11" s="111"/>
      <c r="M11" s="112">
        <v>7</v>
      </c>
      <c r="N11" s="111"/>
      <c r="O11" s="111"/>
      <c r="P11" s="112" t="e">
        <f t="shared" si="3"/>
        <v>#DIV/0!</v>
      </c>
      <c r="Q11" s="112" t="e">
        <f t="shared" si="4"/>
        <v>#DIV/0!</v>
      </c>
      <c r="R11" s="112" t="e">
        <f>LOOKUP(C11,降雨強度式!A:A,降雨強度式!B:B)/(Q11+LOOKUP(C11,降雨強度式!A:A,降雨強度式!C:C))</f>
        <v>#N/A</v>
      </c>
      <c r="S11" s="112" t="e">
        <f t="shared" si="5"/>
        <v>#N/A</v>
      </c>
      <c r="T11" s="113" t="e">
        <f t="shared" si="6"/>
        <v>#DIV/0!</v>
      </c>
    </row>
    <row r="12" spans="1:20" s="49" customFormat="1" ht="30" customHeight="1" x14ac:dyDescent="0.2">
      <c r="A12" s="110"/>
      <c r="B12" s="110"/>
      <c r="C12" s="111"/>
      <c r="D12" s="111"/>
      <c r="E12" s="111"/>
      <c r="F12" s="111"/>
      <c r="G12" s="111"/>
      <c r="H12" s="111"/>
      <c r="I12" s="112" t="e">
        <f t="shared" si="0"/>
        <v>#DIV/0!</v>
      </c>
      <c r="J12" s="112" t="e">
        <f t="shared" si="1"/>
        <v>#DIV/0!</v>
      </c>
      <c r="K12" s="112" t="e">
        <f t="shared" si="2"/>
        <v>#DIV/0!</v>
      </c>
      <c r="L12" s="111"/>
      <c r="M12" s="112">
        <v>7</v>
      </c>
      <c r="N12" s="111"/>
      <c r="O12" s="111"/>
      <c r="P12" s="112" t="e">
        <f t="shared" si="3"/>
        <v>#DIV/0!</v>
      </c>
      <c r="Q12" s="112" t="e">
        <f t="shared" si="4"/>
        <v>#DIV/0!</v>
      </c>
      <c r="R12" s="112" t="e">
        <f>LOOKUP(C12,降雨強度式!A:A,降雨強度式!B:B)/(Q12+LOOKUP(C12,降雨強度式!A:A,降雨強度式!C:C))</f>
        <v>#N/A</v>
      </c>
      <c r="S12" s="112" t="e">
        <f t="shared" si="5"/>
        <v>#N/A</v>
      </c>
      <c r="T12" s="113" t="e">
        <f t="shared" si="6"/>
        <v>#DIV/0!</v>
      </c>
    </row>
    <row r="13" spans="1:20" s="49" customFormat="1" ht="30" customHeight="1" x14ac:dyDescent="0.2">
      <c r="A13" s="34"/>
    </row>
    <row r="14" spans="1:20" s="49" customFormat="1" ht="30" customHeight="1" x14ac:dyDescent="0.2">
      <c r="A14" s="34"/>
    </row>
    <row r="15" spans="1:20" s="49" customFormat="1" ht="30" customHeight="1" x14ac:dyDescent="0.2">
      <c r="A15" s="34"/>
    </row>
    <row r="16" spans="1:20" s="49" customFormat="1" ht="30" customHeight="1" x14ac:dyDescent="0.2">
      <c r="A16" s="34"/>
    </row>
    <row r="17" spans="1:1" s="49" customFormat="1" ht="30" customHeight="1" x14ac:dyDescent="0.2">
      <c r="A17" s="34"/>
    </row>
  </sheetData>
  <mergeCells count="4">
    <mergeCell ref="L1:S1"/>
    <mergeCell ref="T1:T2"/>
    <mergeCell ref="A1:A2"/>
    <mergeCell ref="B1:B2"/>
  </mergeCells>
  <phoneticPr fontId="1"/>
  <dataValidations count="3">
    <dataValidation type="list" allowBlank="1" showInputMessage="1" showErrorMessage="1" sqref="G2:G1048576" xr:uid="{00000000-0002-0000-0200-000000000000}">
      <formula1>$G:$G</formula1>
    </dataValidation>
    <dataValidation type="list" allowBlank="1" showInputMessage="1" showErrorMessage="1" sqref="H2:H1048576" xr:uid="{00000000-0002-0000-0200-000001000000}">
      <formula1>$H:$H</formula1>
    </dataValidation>
    <dataValidation type="list" allowBlank="1" showInputMessage="1" showErrorMessage="1" sqref="F2:F1048576" xr:uid="{00000000-0002-0000-0200-000002000000}">
      <formula1>$F:$F</formula1>
    </dataValidation>
  </dataValidations>
  <pageMargins left="0.7" right="0.7" top="0.75" bottom="0.75" header="0.3" footer="0.3"/>
  <pageSetup paperSize="9" scale="7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3000000}">
          <x14:formula1>
            <xm:f>降雨強度式!$A$1:$A$4</xm:f>
          </x14:formula1>
          <xm:sqref>C3:C12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4"/>
  <sheetViews>
    <sheetView workbookViewId="0">
      <selection activeCell="H9" sqref="H9"/>
    </sheetView>
  </sheetViews>
  <sheetFormatPr defaultRowHeight="13.2" x14ac:dyDescent="0.2"/>
  <cols>
    <col min="1" max="1" width="14.88671875" bestFit="1" customWidth="1"/>
    <col min="5" max="5" width="20.109375" bestFit="1" customWidth="1"/>
  </cols>
  <sheetData>
    <row r="1" spans="1:18" x14ac:dyDescent="0.2">
      <c r="A1" s="14" t="s">
        <v>189</v>
      </c>
      <c r="B1" s="25" t="s">
        <v>41</v>
      </c>
      <c r="C1" s="25" t="s">
        <v>42</v>
      </c>
      <c r="E1" t="s">
        <v>203</v>
      </c>
    </row>
    <row r="2" spans="1:18" x14ac:dyDescent="0.2">
      <c r="A2" s="14" t="s">
        <v>44</v>
      </c>
      <c r="B2" s="14">
        <v>4050</v>
      </c>
      <c r="C2" s="14">
        <v>30</v>
      </c>
    </row>
    <row r="3" spans="1:18" x14ac:dyDescent="0.2">
      <c r="A3" s="14" t="s">
        <v>45</v>
      </c>
      <c r="B3" s="14">
        <v>4750</v>
      </c>
      <c r="C3" s="14">
        <v>35</v>
      </c>
      <c r="R3" t="e">
        <f>LOOKUP(C3,降雨強度式!A:A,J5:J7)/(B22+LOOKUP(A1,I5:I7,K5:K7))</f>
        <v>#N/A</v>
      </c>
    </row>
    <row r="4" spans="1:18" x14ac:dyDescent="0.2">
      <c r="A4" s="14" t="s">
        <v>46</v>
      </c>
      <c r="B4" s="14">
        <v>4275</v>
      </c>
      <c r="C4" s="14">
        <v>35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8"/>
  <sheetViews>
    <sheetView showGridLines="0" view="pageBreakPreview" zoomScaleNormal="100" zoomScaleSheetLayoutView="100" workbookViewId="0">
      <selection activeCell="R10" sqref="R10"/>
    </sheetView>
  </sheetViews>
  <sheetFormatPr defaultColWidth="9" defaultRowHeight="23.25" customHeight="1" x14ac:dyDescent="0.2"/>
  <cols>
    <col min="1" max="1" width="8.6640625" customWidth="1"/>
    <col min="2" max="2" width="3.6640625" customWidth="1"/>
    <col min="3" max="3" width="6.6640625" customWidth="1"/>
    <col min="4" max="4" width="3.6640625" customWidth="1"/>
    <col min="5" max="5" width="8.6640625" customWidth="1"/>
    <col min="6" max="6" width="3.6640625" customWidth="1"/>
    <col min="7" max="7" width="6.6640625" customWidth="1"/>
    <col min="8" max="8" width="3.6640625" customWidth="1"/>
    <col min="9" max="9" width="8.6640625" customWidth="1"/>
    <col min="10" max="10" width="3.6640625" customWidth="1"/>
    <col min="11" max="11" width="6.6640625" customWidth="1"/>
    <col min="12" max="12" width="3.6640625" customWidth="1"/>
    <col min="13" max="13" width="8.6640625" customWidth="1"/>
    <col min="14" max="14" width="3.6640625" customWidth="1"/>
    <col min="15" max="15" width="6.6640625" customWidth="1"/>
  </cols>
  <sheetData>
    <row r="1" spans="1:15" ht="23.25" customHeight="1" x14ac:dyDescent="0.2">
      <c r="A1" s="129" t="s">
        <v>50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</row>
    <row r="3" spans="1:15" ht="23.25" customHeight="1" x14ac:dyDescent="0.2">
      <c r="A3" s="130" t="s">
        <v>51</v>
      </c>
      <c r="B3" s="131"/>
      <c r="C3" s="28"/>
    </row>
    <row r="4" spans="1:15" ht="23.25" customHeight="1" x14ac:dyDescent="0.2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15" ht="23.25" customHeight="1" x14ac:dyDescent="0.2">
      <c r="A5" s="125" t="s">
        <v>52</v>
      </c>
      <c r="B5" s="125"/>
      <c r="C5" s="125"/>
      <c r="D5" s="125"/>
      <c r="E5" s="27" t="s">
        <v>53</v>
      </c>
      <c r="F5" s="31"/>
      <c r="G5" s="31"/>
      <c r="K5" s="29"/>
      <c r="L5" s="29"/>
      <c r="M5" s="29"/>
      <c r="N5" s="29"/>
      <c r="O5" s="29"/>
    </row>
    <row r="6" spans="1:15" ht="23.25" customHeight="1" x14ac:dyDescent="0.2">
      <c r="B6" s="29"/>
      <c r="C6" s="29"/>
      <c r="D6" s="29"/>
      <c r="E6" s="29"/>
      <c r="F6" s="32"/>
      <c r="G6" s="32"/>
      <c r="K6" s="29"/>
      <c r="L6" s="29"/>
      <c r="M6" s="29"/>
      <c r="N6" s="29"/>
      <c r="O6" s="29"/>
    </row>
    <row r="7" spans="1:15" ht="23.25" customHeight="1" x14ac:dyDescent="0.2">
      <c r="B7" s="29"/>
      <c r="C7" s="132" t="s">
        <v>54</v>
      </c>
      <c r="D7" s="132"/>
      <c r="E7" s="126" t="s">
        <v>55</v>
      </c>
      <c r="F7" s="126"/>
      <c r="G7" s="126"/>
      <c r="H7" s="127"/>
      <c r="I7" s="127"/>
      <c r="J7" s="27" t="s">
        <v>53</v>
      </c>
      <c r="L7" s="125" t="s">
        <v>56</v>
      </c>
      <c r="M7" s="125"/>
      <c r="N7" s="125"/>
      <c r="O7" s="32">
        <v>0.9</v>
      </c>
    </row>
    <row r="8" spans="1:15" ht="23.25" customHeight="1" x14ac:dyDescent="0.2">
      <c r="E8" s="126" t="s">
        <v>204</v>
      </c>
      <c r="F8" s="126"/>
      <c r="G8" s="126"/>
      <c r="H8" s="127"/>
      <c r="I8" s="127"/>
      <c r="J8" s="27" t="s">
        <v>53</v>
      </c>
      <c r="L8" s="125" t="s">
        <v>56</v>
      </c>
      <c r="M8" s="125"/>
      <c r="N8" s="125"/>
      <c r="O8" s="32">
        <v>0.85</v>
      </c>
    </row>
    <row r="9" spans="1:15" ht="23.25" customHeight="1" x14ac:dyDescent="0.2">
      <c r="D9" s="29"/>
      <c r="E9" s="126" t="s">
        <v>205</v>
      </c>
      <c r="F9" s="126"/>
      <c r="G9" s="126"/>
      <c r="H9" s="128"/>
      <c r="I9" s="128"/>
      <c r="J9" s="32" t="s">
        <v>53</v>
      </c>
      <c r="L9" s="125" t="s">
        <v>56</v>
      </c>
      <c r="M9" s="125"/>
      <c r="N9" s="125"/>
      <c r="O9" s="32">
        <v>0.22500000000000001</v>
      </c>
    </row>
    <row r="10" spans="1:15" ht="23.25" customHeight="1" x14ac:dyDescent="0.2">
      <c r="D10" s="29"/>
      <c r="E10" s="126" t="s">
        <v>206</v>
      </c>
      <c r="F10" s="126"/>
      <c r="G10" s="126"/>
      <c r="H10" s="128"/>
      <c r="I10" s="128"/>
      <c r="J10" s="32" t="s">
        <v>60</v>
      </c>
      <c r="L10" s="125" t="s">
        <v>56</v>
      </c>
      <c r="M10" s="125"/>
      <c r="N10" s="125"/>
      <c r="O10" s="32">
        <v>0.2</v>
      </c>
    </row>
    <row r="11" spans="1:15" ht="23.25" customHeight="1" thickBot="1" x14ac:dyDescent="0.25">
      <c r="D11" s="29"/>
      <c r="E11" s="31"/>
      <c r="F11" s="31"/>
      <c r="G11" s="31" t="s">
        <v>207</v>
      </c>
      <c r="H11" s="128"/>
      <c r="I11" s="128"/>
      <c r="J11" s="32" t="s">
        <v>60</v>
      </c>
      <c r="L11" s="170" t="s">
        <v>56</v>
      </c>
      <c r="M11" s="170"/>
      <c r="N11" s="170"/>
      <c r="O11" s="32">
        <v>1</v>
      </c>
    </row>
    <row r="12" spans="1:15" ht="23.25" customHeight="1" x14ac:dyDescent="0.2">
      <c r="D12" s="29"/>
      <c r="E12" s="29"/>
      <c r="F12" s="136" t="s">
        <v>62</v>
      </c>
      <c r="G12" s="136"/>
      <c r="H12" s="136">
        <f>SUM(H7:I11)</f>
        <v>0</v>
      </c>
      <c r="I12" s="136"/>
      <c r="J12" s="33" t="s">
        <v>60</v>
      </c>
      <c r="K12" s="136"/>
      <c r="L12" s="136"/>
      <c r="M12" s="33"/>
      <c r="N12" s="35"/>
      <c r="O12" s="35"/>
    </row>
    <row r="13" spans="1:15" ht="23.25" customHeight="1" x14ac:dyDescent="0.2">
      <c r="B13" s="29"/>
      <c r="C13" s="29"/>
      <c r="D13" s="29"/>
      <c r="E13" s="29"/>
      <c r="F13" s="114"/>
      <c r="G13" s="114"/>
      <c r="H13" s="125"/>
      <c r="I13" s="125"/>
      <c r="J13" s="32"/>
      <c r="K13" s="29"/>
      <c r="L13" s="29"/>
      <c r="M13" s="29"/>
      <c r="N13" s="29"/>
      <c r="O13" s="29"/>
    </row>
    <row r="14" spans="1:15" ht="23.25" customHeight="1" x14ac:dyDescent="0.2">
      <c r="A14" s="134" t="s">
        <v>64</v>
      </c>
      <c r="B14" s="134"/>
      <c r="C14" s="134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</row>
    <row r="15" spans="1:15" ht="23.25" customHeight="1" x14ac:dyDescent="0.2">
      <c r="A15" s="30"/>
      <c r="B15" s="30"/>
      <c r="C15" s="30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</row>
    <row r="16" spans="1:15" ht="23.25" customHeight="1" thickBot="1" x14ac:dyDescent="0.25">
      <c r="A16" s="171" t="str">
        <f>TEXT($H$7&amp;"×"&amp;$O$7&amp;"+"&amp;$H$8&amp;"×"&amp;$O$8&amp;"+"&amp;$H$9&amp;"×"&amp;$O$9&amp;"+"&amp;$H$10&amp;"×"&amp;$O$10&amp;"+"&amp;$H$11&amp;"×"&amp;$O$11,"##,###.##")</f>
        <v>×0.9+×0.85+×0.225+×0.2+×1</v>
      </c>
      <c r="B16" s="171"/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</row>
    <row r="17" spans="1:15" s="52" customFormat="1" ht="23.25" customHeight="1" x14ac:dyDescent="0.2">
      <c r="A17" s="133">
        <f>$C$5</f>
        <v>0</v>
      </c>
      <c r="B17" s="133"/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</row>
    <row r="18" spans="1:15" s="49" customFormat="1" ht="23.25" customHeight="1" x14ac:dyDescent="0.2">
      <c r="A18" s="34" t="s">
        <v>13</v>
      </c>
      <c r="B18" s="135" t="e">
        <f>ROUND(SUMPRODUCT(H7:H11,O7:O11)/A17,2)</f>
        <v>#DIV/0!</v>
      </c>
      <c r="C18" s="135"/>
      <c r="D18" s="135"/>
    </row>
  </sheetData>
  <mergeCells count="27">
    <mergeCell ref="H13:I13"/>
    <mergeCell ref="A14:C14"/>
    <mergeCell ref="A16:O16"/>
    <mergeCell ref="A17:O17"/>
    <mergeCell ref="B18:D18"/>
    <mergeCell ref="F12:G12"/>
    <mergeCell ref="H12:I12"/>
    <mergeCell ref="K12:L12"/>
    <mergeCell ref="E8:G8"/>
    <mergeCell ref="H8:I8"/>
    <mergeCell ref="L8:N8"/>
    <mergeCell ref="E9:G9"/>
    <mergeCell ref="H9:I9"/>
    <mergeCell ref="L9:N9"/>
    <mergeCell ref="E10:G10"/>
    <mergeCell ref="H10:I10"/>
    <mergeCell ref="L10:N10"/>
    <mergeCell ref="H11:I11"/>
    <mergeCell ref="L11:N11"/>
    <mergeCell ref="A1:O1"/>
    <mergeCell ref="A3:B3"/>
    <mergeCell ref="A5:B5"/>
    <mergeCell ref="C5:D5"/>
    <mergeCell ref="C7:D7"/>
    <mergeCell ref="E7:G7"/>
    <mergeCell ref="H7:I7"/>
    <mergeCell ref="L7:N7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K27"/>
  <sheetViews>
    <sheetView showGridLines="0" view="pageBreakPreview" zoomScaleNormal="100" zoomScaleSheetLayoutView="100" workbookViewId="0">
      <selection activeCell="B8" sqref="B8"/>
    </sheetView>
  </sheetViews>
  <sheetFormatPr defaultColWidth="9" defaultRowHeight="13.2" x14ac:dyDescent="0.2"/>
  <cols>
    <col min="1" max="1" width="18" bestFit="1" customWidth="1"/>
    <col min="2" max="2" width="14.44140625" customWidth="1"/>
    <col min="3" max="3" width="14.33203125" customWidth="1"/>
    <col min="4" max="4" width="9" bestFit="1" customWidth="1"/>
    <col min="5" max="5" width="12.6640625" bestFit="1" customWidth="1"/>
    <col min="9" max="9" width="14.88671875" bestFit="1" customWidth="1"/>
  </cols>
  <sheetData>
    <row r="1" spans="1:11" x14ac:dyDescent="0.2">
      <c r="A1" s="53" t="s">
        <v>44</v>
      </c>
      <c r="B1" s="25" t="s">
        <v>40</v>
      </c>
      <c r="C1" s="44" t="s">
        <v>70</v>
      </c>
      <c r="D1" s="3"/>
    </row>
    <row r="2" spans="1:11" x14ac:dyDescent="0.2">
      <c r="A2" s="21" t="s">
        <v>180</v>
      </c>
      <c r="B2" s="36" t="s">
        <v>179</v>
      </c>
    </row>
    <row r="3" spans="1:11" ht="19.2" x14ac:dyDescent="0.25">
      <c r="A3" s="172" t="s">
        <v>32</v>
      </c>
      <c r="B3" s="172"/>
      <c r="C3" s="172"/>
      <c r="D3" s="172"/>
      <c r="E3" s="37" t="s">
        <v>29</v>
      </c>
      <c r="F3" s="11"/>
      <c r="G3" t="s">
        <v>30</v>
      </c>
    </row>
    <row r="4" spans="1:11" ht="13.8" thickBot="1" x14ac:dyDescent="0.25">
      <c r="I4" s="14"/>
      <c r="J4" s="25" t="s">
        <v>41</v>
      </c>
      <c r="K4" s="25" t="s">
        <v>42</v>
      </c>
    </row>
    <row r="5" spans="1:11" ht="13.8" thickBot="1" x14ac:dyDescent="0.25">
      <c r="A5" s="15" t="s">
        <v>19</v>
      </c>
      <c r="B5" s="39">
        <f>F5/1000</f>
        <v>3.0000000000000001E-3</v>
      </c>
      <c r="C5" t="s">
        <v>75</v>
      </c>
      <c r="E5" s="21" t="s">
        <v>74</v>
      </c>
      <c r="F5" s="38">
        <v>3</v>
      </c>
      <c r="G5" t="s">
        <v>71</v>
      </c>
      <c r="I5" s="14" t="s">
        <v>44</v>
      </c>
      <c r="J5" s="14">
        <v>4050</v>
      </c>
      <c r="K5" s="14">
        <v>30</v>
      </c>
    </row>
    <row r="6" spans="1:11" x14ac:dyDescent="0.2">
      <c r="A6" s="16" t="s">
        <v>18</v>
      </c>
      <c r="B6" s="17">
        <v>1.2999999999999999E-2</v>
      </c>
      <c r="C6" s="40" t="s">
        <v>76</v>
      </c>
      <c r="F6" s="36" t="s">
        <v>77</v>
      </c>
      <c r="I6" s="14" t="s">
        <v>45</v>
      </c>
      <c r="J6" s="14">
        <v>4750</v>
      </c>
      <c r="K6" s="14">
        <v>35</v>
      </c>
    </row>
    <row r="7" spans="1:11" x14ac:dyDescent="0.2">
      <c r="A7" s="16" t="s">
        <v>16</v>
      </c>
      <c r="B7" s="18">
        <v>9.6000000000000002E-2</v>
      </c>
      <c r="C7" s="22"/>
      <c r="F7" s="21" t="s">
        <v>72</v>
      </c>
      <c r="I7" s="14" t="s">
        <v>46</v>
      </c>
      <c r="J7" s="14">
        <v>4275</v>
      </c>
      <c r="K7" s="14">
        <v>35</v>
      </c>
    </row>
    <row r="8" spans="1:11" x14ac:dyDescent="0.2">
      <c r="A8" s="16" t="s">
        <v>15</v>
      </c>
      <c r="B8" s="18">
        <v>0.94</v>
      </c>
      <c r="F8" s="21" t="s">
        <v>73</v>
      </c>
    </row>
    <row r="9" spans="1:11" x14ac:dyDescent="0.2">
      <c r="A9" s="16" t="s">
        <v>17</v>
      </c>
      <c r="B9" s="41">
        <f>ROUND(B7/B8,4)</f>
        <v>0.1021</v>
      </c>
    </row>
    <row r="10" spans="1:11" x14ac:dyDescent="0.2">
      <c r="A10" s="16" t="s">
        <v>20</v>
      </c>
      <c r="B10" s="41">
        <f>ROUND((POWER(B9,2/3)*POWER(B5,1/2))/B6,4)</f>
        <v>0.9204</v>
      </c>
      <c r="D10" t="s">
        <v>37</v>
      </c>
    </row>
    <row r="11" spans="1:11" ht="13.8" thickBot="1" x14ac:dyDescent="0.25">
      <c r="A11" s="42" t="s">
        <v>14</v>
      </c>
      <c r="B11" s="43">
        <f>ROUND(B7*B10,4)</f>
        <v>8.8400000000000006E-2</v>
      </c>
      <c r="D11" s="14"/>
      <c r="E11" s="14" t="s">
        <v>33</v>
      </c>
      <c r="F11" s="14" t="s">
        <v>34</v>
      </c>
      <c r="G11" s="14" t="s">
        <v>31</v>
      </c>
    </row>
    <row r="12" spans="1:11" x14ac:dyDescent="0.2">
      <c r="D12" s="14" t="s">
        <v>35</v>
      </c>
      <c r="E12" s="14"/>
      <c r="F12" s="14"/>
      <c r="G12" s="26"/>
    </row>
    <row r="13" spans="1:11" x14ac:dyDescent="0.2">
      <c r="D13" s="14" t="s">
        <v>36</v>
      </c>
      <c r="E13" s="14">
        <f>POWER(E12,2/3)</f>
        <v>0</v>
      </c>
      <c r="F13" s="14">
        <f>POWER(F12/1000,1/2)</f>
        <v>0</v>
      </c>
      <c r="G13" s="14">
        <f>SQRT(G12)</f>
        <v>0</v>
      </c>
    </row>
    <row r="16" spans="1:11" ht="19.2" x14ac:dyDescent="0.25">
      <c r="A16" s="173" t="s">
        <v>28</v>
      </c>
      <c r="B16" s="173"/>
    </row>
    <row r="17" spans="1:7" x14ac:dyDescent="0.2">
      <c r="A17" s="14" t="s">
        <v>21</v>
      </c>
      <c r="B17" s="45"/>
      <c r="C17" s="174" t="s">
        <v>49</v>
      </c>
      <c r="D17" s="175"/>
      <c r="E17" s="175"/>
      <c r="F17" s="175"/>
      <c r="G17" s="175"/>
    </row>
    <row r="18" spans="1:7" x14ac:dyDescent="0.2">
      <c r="A18" s="14" t="s">
        <v>22</v>
      </c>
      <c r="B18" s="14">
        <v>7</v>
      </c>
      <c r="C18" t="s">
        <v>79</v>
      </c>
    </row>
    <row r="19" spans="1:7" x14ac:dyDescent="0.2">
      <c r="A19" s="19" t="s">
        <v>23</v>
      </c>
      <c r="B19" s="56">
        <v>0.31900000000000001</v>
      </c>
    </row>
    <row r="20" spans="1:7" x14ac:dyDescent="0.2">
      <c r="A20" s="14" t="s">
        <v>24</v>
      </c>
      <c r="B20" s="45">
        <v>0.65</v>
      </c>
    </row>
    <row r="21" spans="1:7" x14ac:dyDescent="0.2">
      <c r="A21" s="14" t="s">
        <v>38</v>
      </c>
      <c r="B21" s="14">
        <f>ROUND((B17/$B10/60)+B18,1)</f>
        <v>7</v>
      </c>
      <c r="C21" t="s">
        <v>80</v>
      </c>
    </row>
    <row r="22" spans="1:7" x14ac:dyDescent="0.2">
      <c r="A22" s="14" t="s">
        <v>78</v>
      </c>
      <c r="B22" s="48">
        <f>IF(B21&lt;10,10,B21)</f>
        <v>10</v>
      </c>
      <c r="C22" t="s">
        <v>81</v>
      </c>
    </row>
    <row r="23" spans="1:7" ht="13.8" thickBot="1" x14ac:dyDescent="0.25">
      <c r="A23" s="20" t="s">
        <v>26</v>
      </c>
      <c r="B23" s="46">
        <f>LOOKUP(A1,I5:I7,J5:J7)/(B22+LOOKUP(A1,I5:I7,K5:K7))</f>
        <v>101.25</v>
      </c>
    </row>
    <row r="24" spans="1:7" ht="13.8" thickBot="1" x14ac:dyDescent="0.25">
      <c r="A24" s="13" t="s">
        <v>25</v>
      </c>
      <c r="B24" s="47">
        <f>ROUND(B20*B23*B19/360,4)</f>
        <v>5.8299999999999998E-2</v>
      </c>
    </row>
    <row r="25" spans="1:7" x14ac:dyDescent="0.2">
      <c r="A25" s="54" t="s">
        <v>14</v>
      </c>
      <c r="C25" s="55" t="s">
        <v>25</v>
      </c>
    </row>
    <row r="26" spans="1:7" x14ac:dyDescent="0.2">
      <c r="A26" s="21">
        <f>B11</f>
        <v>8.8400000000000006E-2</v>
      </c>
      <c r="B26" s="36" t="str">
        <f>IF(B11&gt;B24,"≧","＜")</f>
        <v>≧</v>
      </c>
      <c r="C26">
        <f>B24</f>
        <v>5.8299999999999998E-2</v>
      </c>
    </row>
    <row r="27" spans="1:7" ht="19.2" x14ac:dyDescent="0.25">
      <c r="A27" s="12" t="s">
        <v>27</v>
      </c>
      <c r="B27" s="12" t="str">
        <f>IF(B11&gt;B24,"大丈夫だよ！","ダメだよ！再計算せよ！")</f>
        <v>大丈夫だよ！</v>
      </c>
    </row>
  </sheetData>
  <mergeCells count="3">
    <mergeCell ref="A3:D3"/>
    <mergeCell ref="A16:B16"/>
    <mergeCell ref="C17:G17"/>
  </mergeCells>
  <phoneticPr fontId="1"/>
  <dataValidations count="1">
    <dataValidation type="list" allowBlank="1" showInputMessage="1" showErrorMessage="1" sqref="A1" xr:uid="{00000000-0002-0000-0500-000000000000}">
      <formula1>$I$5:$I$7</formula1>
    </dataValidation>
  </dataValidations>
  <pageMargins left="0.75" right="0.75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K27"/>
  <sheetViews>
    <sheetView showGridLines="0" view="pageBreakPreview" zoomScaleNormal="100" zoomScaleSheetLayoutView="100" workbookViewId="0">
      <selection activeCell="F6" sqref="F6"/>
    </sheetView>
  </sheetViews>
  <sheetFormatPr defaultColWidth="9" defaultRowHeight="13.2" x14ac:dyDescent="0.2"/>
  <cols>
    <col min="1" max="1" width="18" bestFit="1" customWidth="1"/>
    <col min="2" max="2" width="14.44140625" customWidth="1"/>
    <col min="3" max="3" width="14.33203125" customWidth="1"/>
    <col min="4" max="4" width="9" bestFit="1" customWidth="1"/>
    <col min="5" max="5" width="12.6640625" bestFit="1" customWidth="1"/>
    <col min="9" max="9" width="14.88671875" bestFit="1" customWidth="1"/>
  </cols>
  <sheetData>
    <row r="1" spans="1:11" x14ac:dyDescent="0.2">
      <c r="A1" s="53" t="s">
        <v>44</v>
      </c>
      <c r="B1" s="25" t="s">
        <v>40</v>
      </c>
      <c r="C1" s="44" t="s">
        <v>70</v>
      </c>
      <c r="D1" s="3"/>
    </row>
    <row r="2" spans="1:11" x14ac:dyDescent="0.2">
      <c r="A2" s="21" t="s">
        <v>172</v>
      </c>
      <c r="B2" s="36" t="s">
        <v>169</v>
      </c>
    </row>
    <row r="3" spans="1:11" ht="19.2" x14ac:dyDescent="0.25">
      <c r="A3" s="172" t="s">
        <v>32</v>
      </c>
      <c r="B3" s="172"/>
      <c r="C3" s="172"/>
      <c r="D3" s="172"/>
      <c r="E3" s="37" t="s">
        <v>29</v>
      </c>
      <c r="F3" s="11"/>
      <c r="G3" t="s">
        <v>30</v>
      </c>
    </row>
    <row r="4" spans="1:11" ht="13.8" thickBot="1" x14ac:dyDescent="0.25">
      <c r="I4" s="14"/>
      <c r="J4" s="25" t="s">
        <v>41</v>
      </c>
      <c r="K4" s="25" t="s">
        <v>42</v>
      </c>
    </row>
    <row r="5" spans="1:11" ht="13.8" thickBot="1" x14ac:dyDescent="0.25">
      <c r="A5" s="15" t="s">
        <v>19</v>
      </c>
      <c r="B5" s="39">
        <f>F5/1000</f>
        <v>1.4E-2</v>
      </c>
      <c r="C5" t="s">
        <v>75</v>
      </c>
      <c r="E5" s="21" t="s">
        <v>74</v>
      </c>
      <c r="F5" s="38">
        <v>14</v>
      </c>
      <c r="G5" t="s">
        <v>71</v>
      </c>
      <c r="I5" s="14" t="s">
        <v>44</v>
      </c>
      <c r="J5" s="14">
        <v>4050</v>
      </c>
      <c r="K5" s="14">
        <v>30</v>
      </c>
    </row>
    <row r="6" spans="1:11" x14ac:dyDescent="0.2">
      <c r="A6" s="16" t="s">
        <v>18</v>
      </c>
      <c r="B6" s="17">
        <v>1.2999999999999999E-2</v>
      </c>
      <c r="C6" s="40" t="s">
        <v>76</v>
      </c>
      <c r="F6" s="36" t="s">
        <v>77</v>
      </c>
      <c r="I6" s="14" t="s">
        <v>45</v>
      </c>
      <c r="J6" s="14">
        <v>4750</v>
      </c>
      <c r="K6" s="14">
        <v>35</v>
      </c>
    </row>
    <row r="7" spans="1:11" x14ac:dyDescent="0.2">
      <c r="A7" s="16" t="s">
        <v>16</v>
      </c>
      <c r="B7" s="18">
        <v>7.1999999999999995E-2</v>
      </c>
      <c r="C7" s="22"/>
      <c r="F7" s="21" t="s">
        <v>72</v>
      </c>
      <c r="I7" s="14" t="s">
        <v>46</v>
      </c>
      <c r="J7" s="14">
        <v>4275</v>
      </c>
      <c r="K7" s="14">
        <v>35</v>
      </c>
    </row>
    <row r="8" spans="1:11" x14ac:dyDescent="0.2">
      <c r="A8" s="16" t="s">
        <v>15</v>
      </c>
      <c r="B8" s="18">
        <v>0.78</v>
      </c>
      <c r="F8" s="21" t="s">
        <v>73</v>
      </c>
    </row>
    <row r="9" spans="1:11" x14ac:dyDescent="0.2">
      <c r="A9" s="16" t="s">
        <v>17</v>
      </c>
      <c r="B9" s="41">
        <f>ROUND(B7/B8,4)</f>
        <v>9.2299999999999993E-2</v>
      </c>
    </row>
    <row r="10" spans="1:11" x14ac:dyDescent="0.2">
      <c r="A10" s="16" t="s">
        <v>20</v>
      </c>
      <c r="B10" s="41">
        <f>ROUND((POWER(B9,2/3)*POWER(B5,1/2))/B6,4)</f>
        <v>1.8589</v>
      </c>
      <c r="D10" t="s">
        <v>37</v>
      </c>
    </row>
    <row r="11" spans="1:11" ht="13.8" thickBot="1" x14ac:dyDescent="0.25">
      <c r="A11" s="42" t="s">
        <v>14</v>
      </c>
      <c r="B11" s="43">
        <f>ROUND(B7*B10,4)</f>
        <v>0.1338</v>
      </c>
      <c r="D11" s="14"/>
      <c r="E11" s="14" t="s">
        <v>33</v>
      </c>
      <c r="F11" s="14" t="s">
        <v>34</v>
      </c>
      <c r="G11" s="14" t="s">
        <v>31</v>
      </c>
    </row>
    <row r="12" spans="1:11" x14ac:dyDescent="0.2">
      <c r="D12" s="14" t="s">
        <v>35</v>
      </c>
      <c r="E12" s="14"/>
      <c r="F12" s="14"/>
      <c r="G12" s="26"/>
    </row>
    <row r="13" spans="1:11" x14ac:dyDescent="0.2">
      <c r="D13" s="14" t="s">
        <v>36</v>
      </c>
      <c r="E13" s="14">
        <f>POWER(E12,2/3)</f>
        <v>0</v>
      </c>
      <c r="F13" s="14">
        <f>POWER(F12/1000,1/2)</f>
        <v>0</v>
      </c>
      <c r="G13" s="14">
        <f>SQRT(G12)</f>
        <v>0</v>
      </c>
    </row>
    <row r="16" spans="1:11" ht="19.2" x14ac:dyDescent="0.25">
      <c r="A16" s="173" t="s">
        <v>28</v>
      </c>
      <c r="B16" s="173"/>
    </row>
    <row r="17" spans="1:7" x14ac:dyDescent="0.2">
      <c r="A17" s="14" t="s">
        <v>21</v>
      </c>
      <c r="B17" s="45">
        <v>64.39</v>
      </c>
      <c r="C17" s="174" t="s">
        <v>49</v>
      </c>
      <c r="D17" s="175"/>
      <c r="E17" s="175"/>
      <c r="F17" s="175"/>
      <c r="G17" s="175"/>
    </row>
    <row r="18" spans="1:7" x14ac:dyDescent="0.2">
      <c r="A18" s="14" t="s">
        <v>22</v>
      </c>
      <c r="B18" s="14">
        <v>7</v>
      </c>
      <c r="C18" t="s">
        <v>79</v>
      </c>
    </row>
    <row r="19" spans="1:7" x14ac:dyDescent="0.2">
      <c r="A19" s="19" t="s">
        <v>23</v>
      </c>
      <c r="B19" s="56">
        <v>0.14899999999999999</v>
      </c>
    </row>
    <row r="20" spans="1:7" x14ac:dyDescent="0.2">
      <c r="A20" s="14" t="s">
        <v>24</v>
      </c>
      <c r="B20" s="45">
        <v>0.65</v>
      </c>
    </row>
    <row r="21" spans="1:7" x14ac:dyDescent="0.2">
      <c r="A21" s="14" t="s">
        <v>38</v>
      </c>
      <c r="B21" s="14">
        <f>ROUND((B17/$B10/60)+B18,1)</f>
        <v>7.6</v>
      </c>
      <c r="C21" t="s">
        <v>80</v>
      </c>
    </row>
    <row r="22" spans="1:7" x14ac:dyDescent="0.2">
      <c r="A22" s="14" t="s">
        <v>78</v>
      </c>
      <c r="B22" s="48">
        <f>IF(B21&lt;10,10,B21)</f>
        <v>10</v>
      </c>
      <c r="C22" t="s">
        <v>81</v>
      </c>
    </row>
    <row r="23" spans="1:7" ht="13.8" thickBot="1" x14ac:dyDescent="0.25">
      <c r="A23" s="20" t="s">
        <v>26</v>
      </c>
      <c r="B23" s="46">
        <f>LOOKUP(A1,I5:I7,J5:J7)/(B22+LOOKUP(A1,I5:I7,K5:K7))</f>
        <v>101.25</v>
      </c>
    </row>
    <row r="24" spans="1:7" ht="13.8" thickBot="1" x14ac:dyDescent="0.25">
      <c r="A24" s="13" t="s">
        <v>25</v>
      </c>
      <c r="B24" s="47">
        <f>ROUND(B20*B23*B19/360,4)</f>
        <v>2.7199999999999998E-2</v>
      </c>
    </row>
    <row r="25" spans="1:7" x14ac:dyDescent="0.2">
      <c r="A25" s="54" t="s">
        <v>14</v>
      </c>
      <c r="C25" s="55" t="s">
        <v>25</v>
      </c>
    </row>
    <row r="26" spans="1:7" x14ac:dyDescent="0.2">
      <c r="A26" s="21">
        <f>B11</f>
        <v>0.1338</v>
      </c>
      <c r="B26" s="36" t="str">
        <f>IF(B11&gt;B24,"≧","＜")</f>
        <v>≧</v>
      </c>
      <c r="C26">
        <f>B24</f>
        <v>2.7199999999999998E-2</v>
      </c>
    </row>
    <row r="27" spans="1:7" ht="19.2" x14ac:dyDescent="0.25">
      <c r="A27" s="12" t="s">
        <v>27</v>
      </c>
      <c r="B27" s="12" t="str">
        <f>IF(B11&gt;B24,"大丈夫だよ！","ダメだよ！再計算せよ！")</f>
        <v>大丈夫だよ！</v>
      </c>
    </row>
  </sheetData>
  <mergeCells count="3">
    <mergeCell ref="A3:D3"/>
    <mergeCell ref="A16:B16"/>
    <mergeCell ref="C17:G17"/>
  </mergeCells>
  <phoneticPr fontId="1"/>
  <dataValidations count="1">
    <dataValidation type="list" allowBlank="1" showInputMessage="1" showErrorMessage="1" sqref="A1" xr:uid="{00000000-0002-0000-0600-000000000000}">
      <formula1>$I$5:$I$7</formula1>
    </dataValidation>
  </dataValidations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K27"/>
  <sheetViews>
    <sheetView showGridLines="0" view="pageBreakPreview" zoomScaleNormal="100" zoomScaleSheetLayoutView="100" workbookViewId="0">
      <selection activeCell="F7" sqref="F7"/>
    </sheetView>
  </sheetViews>
  <sheetFormatPr defaultColWidth="9" defaultRowHeight="13.2" x14ac:dyDescent="0.2"/>
  <cols>
    <col min="1" max="1" width="18" bestFit="1" customWidth="1"/>
    <col min="2" max="2" width="14.44140625" customWidth="1"/>
    <col min="3" max="3" width="14.33203125" customWidth="1"/>
    <col min="4" max="4" width="9" bestFit="1" customWidth="1"/>
    <col min="5" max="5" width="12.6640625" bestFit="1" customWidth="1"/>
    <col min="9" max="9" width="14.88671875" bestFit="1" customWidth="1"/>
  </cols>
  <sheetData>
    <row r="1" spans="1:11" x14ac:dyDescent="0.2">
      <c r="A1" s="53" t="s">
        <v>44</v>
      </c>
      <c r="B1" s="25" t="s">
        <v>40</v>
      </c>
      <c r="C1" s="44" t="s">
        <v>70</v>
      </c>
      <c r="D1" s="3"/>
    </row>
    <row r="2" spans="1:11" x14ac:dyDescent="0.2">
      <c r="A2" s="21" t="s">
        <v>173</v>
      </c>
      <c r="B2" s="36" t="s">
        <v>169</v>
      </c>
    </row>
    <row r="3" spans="1:11" ht="19.2" x14ac:dyDescent="0.25">
      <c r="A3" s="172" t="s">
        <v>32</v>
      </c>
      <c r="B3" s="172"/>
      <c r="C3" s="172"/>
      <c r="D3" s="172"/>
      <c r="E3" s="37" t="s">
        <v>29</v>
      </c>
      <c r="F3" s="11"/>
      <c r="G3" t="s">
        <v>30</v>
      </c>
    </row>
    <row r="4" spans="1:11" ht="13.8" thickBot="1" x14ac:dyDescent="0.25">
      <c r="I4" s="14"/>
      <c r="J4" s="25" t="s">
        <v>41</v>
      </c>
      <c r="K4" s="25" t="s">
        <v>42</v>
      </c>
    </row>
    <row r="5" spans="1:11" ht="13.8" thickBot="1" x14ac:dyDescent="0.25">
      <c r="A5" s="15" t="s">
        <v>19</v>
      </c>
      <c r="B5" s="39">
        <f>F5/1000</f>
        <v>1.4E-2</v>
      </c>
      <c r="C5" t="s">
        <v>75</v>
      </c>
      <c r="E5" s="21" t="s">
        <v>74</v>
      </c>
      <c r="F5" s="38">
        <v>14</v>
      </c>
      <c r="G5" t="s">
        <v>71</v>
      </c>
      <c r="I5" s="14" t="s">
        <v>44</v>
      </c>
      <c r="J5" s="14">
        <v>4050</v>
      </c>
      <c r="K5" s="14">
        <v>30</v>
      </c>
    </row>
    <row r="6" spans="1:11" x14ac:dyDescent="0.2">
      <c r="A6" s="16" t="s">
        <v>18</v>
      </c>
      <c r="B6" s="17">
        <v>1.2999999999999999E-2</v>
      </c>
      <c r="C6" s="40" t="s">
        <v>76</v>
      </c>
      <c r="F6" s="36" t="s">
        <v>77</v>
      </c>
      <c r="I6" s="14" t="s">
        <v>45</v>
      </c>
      <c r="J6" s="14">
        <v>4750</v>
      </c>
      <c r="K6" s="14">
        <v>35</v>
      </c>
    </row>
    <row r="7" spans="1:11" x14ac:dyDescent="0.2">
      <c r="A7" s="16" t="s">
        <v>16</v>
      </c>
      <c r="B7" s="18">
        <v>7.1999999999999995E-2</v>
      </c>
      <c r="C7" s="22"/>
      <c r="F7" s="21" t="s">
        <v>72</v>
      </c>
      <c r="I7" s="14" t="s">
        <v>46</v>
      </c>
      <c r="J7" s="14">
        <v>4275</v>
      </c>
      <c r="K7" s="14">
        <v>35</v>
      </c>
    </row>
    <row r="8" spans="1:11" x14ac:dyDescent="0.2">
      <c r="A8" s="16" t="s">
        <v>15</v>
      </c>
      <c r="B8" s="18">
        <v>0.78</v>
      </c>
      <c r="F8" s="21" t="s">
        <v>73</v>
      </c>
    </row>
    <row r="9" spans="1:11" x14ac:dyDescent="0.2">
      <c r="A9" s="16" t="s">
        <v>17</v>
      </c>
      <c r="B9" s="41">
        <f>ROUND(B7/B8,4)</f>
        <v>9.2299999999999993E-2</v>
      </c>
    </row>
    <row r="10" spans="1:11" x14ac:dyDescent="0.2">
      <c r="A10" s="16" t="s">
        <v>20</v>
      </c>
      <c r="B10" s="41">
        <f>ROUND((POWER(B9,2/3)*POWER(B5,1/2))/B6,4)</f>
        <v>1.8589</v>
      </c>
      <c r="D10" t="s">
        <v>37</v>
      </c>
    </row>
    <row r="11" spans="1:11" ht="13.8" thickBot="1" x14ac:dyDescent="0.25">
      <c r="A11" s="42" t="s">
        <v>14</v>
      </c>
      <c r="B11" s="43">
        <f>ROUND(B7*B10,4)</f>
        <v>0.1338</v>
      </c>
      <c r="D11" s="14"/>
      <c r="E11" s="14" t="s">
        <v>33</v>
      </c>
      <c r="F11" s="14" t="s">
        <v>34</v>
      </c>
      <c r="G11" s="14" t="s">
        <v>31</v>
      </c>
    </row>
    <row r="12" spans="1:11" x14ac:dyDescent="0.2">
      <c r="D12" s="14" t="s">
        <v>35</v>
      </c>
      <c r="E12" s="14"/>
      <c r="F12" s="14"/>
      <c r="G12" s="26"/>
    </row>
    <row r="13" spans="1:11" x14ac:dyDescent="0.2">
      <c r="D13" s="14" t="s">
        <v>36</v>
      </c>
      <c r="E13" s="14">
        <f>POWER(E12,2/3)</f>
        <v>0</v>
      </c>
      <c r="F13" s="14">
        <f>POWER(F12/1000,1/2)</f>
        <v>0</v>
      </c>
      <c r="G13" s="14">
        <f>SQRT(G12)</f>
        <v>0</v>
      </c>
    </row>
    <row r="16" spans="1:11" ht="19.2" x14ac:dyDescent="0.25">
      <c r="A16" s="173" t="s">
        <v>28</v>
      </c>
      <c r="B16" s="173"/>
    </row>
    <row r="17" spans="1:7" x14ac:dyDescent="0.2">
      <c r="A17" s="14" t="s">
        <v>21</v>
      </c>
      <c r="B17" s="45">
        <v>64.39</v>
      </c>
      <c r="C17" s="174" t="s">
        <v>49</v>
      </c>
      <c r="D17" s="175"/>
      <c r="E17" s="175"/>
      <c r="F17" s="175"/>
      <c r="G17" s="175"/>
    </row>
    <row r="18" spans="1:7" x14ac:dyDescent="0.2">
      <c r="A18" s="14" t="s">
        <v>22</v>
      </c>
      <c r="B18" s="14">
        <v>7</v>
      </c>
      <c r="C18" t="s">
        <v>79</v>
      </c>
    </row>
    <row r="19" spans="1:7" x14ac:dyDescent="0.2">
      <c r="A19" s="19" t="s">
        <v>23</v>
      </c>
      <c r="B19" s="56">
        <v>0.29680000000000001</v>
      </c>
    </row>
    <row r="20" spans="1:7" x14ac:dyDescent="0.2">
      <c r="A20" s="14" t="s">
        <v>24</v>
      </c>
      <c r="B20" s="45">
        <v>0.65</v>
      </c>
    </row>
    <row r="21" spans="1:7" x14ac:dyDescent="0.2">
      <c r="A21" s="14" t="s">
        <v>38</v>
      </c>
      <c r="B21" s="14">
        <f>ROUND((B17/$B10/60)+B18,1)</f>
        <v>7.6</v>
      </c>
      <c r="C21" t="s">
        <v>80</v>
      </c>
    </row>
    <row r="22" spans="1:7" x14ac:dyDescent="0.2">
      <c r="A22" s="14" t="s">
        <v>78</v>
      </c>
      <c r="B22" s="48">
        <f>IF(B21&lt;10,10,B21)</f>
        <v>10</v>
      </c>
      <c r="C22" t="s">
        <v>81</v>
      </c>
    </row>
    <row r="23" spans="1:7" ht="13.8" thickBot="1" x14ac:dyDescent="0.25">
      <c r="A23" s="20" t="s">
        <v>26</v>
      </c>
      <c r="B23" s="46">
        <f>LOOKUP(A1,I5:I7,J5:J7)/(B22+LOOKUP(A1,I5:I7,K5:K7))</f>
        <v>101.25</v>
      </c>
    </row>
    <row r="24" spans="1:7" ht="13.8" thickBot="1" x14ac:dyDescent="0.25">
      <c r="A24" s="13" t="s">
        <v>25</v>
      </c>
      <c r="B24" s="47">
        <f>ROUND(B20*B23*B19/360,4)</f>
        <v>5.4300000000000001E-2</v>
      </c>
    </row>
    <row r="25" spans="1:7" x14ac:dyDescent="0.2">
      <c r="A25" s="54" t="s">
        <v>14</v>
      </c>
      <c r="C25" s="55" t="s">
        <v>25</v>
      </c>
    </row>
    <row r="26" spans="1:7" x14ac:dyDescent="0.2">
      <c r="A26" s="21">
        <f>B11</f>
        <v>0.1338</v>
      </c>
      <c r="B26" s="36" t="str">
        <f>IF(B11&gt;B24,"≧","＜")</f>
        <v>≧</v>
      </c>
      <c r="C26">
        <f>B24</f>
        <v>5.4300000000000001E-2</v>
      </c>
    </row>
    <row r="27" spans="1:7" ht="19.2" x14ac:dyDescent="0.25">
      <c r="A27" s="12" t="s">
        <v>27</v>
      </c>
      <c r="B27" s="12" t="str">
        <f>IF(B11&gt;B24,"大丈夫だよ！","ダメだよ！再計算せよ！")</f>
        <v>大丈夫だよ！</v>
      </c>
    </row>
  </sheetData>
  <mergeCells count="3">
    <mergeCell ref="A3:D3"/>
    <mergeCell ref="A16:B16"/>
    <mergeCell ref="C17:G17"/>
  </mergeCells>
  <phoneticPr fontId="1"/>
  <dataValidations count="1">
    <dataValidation type="list" allowBlank="1" showInputMessage="1" showErrorMessage="1" sqref="A1" xr:uid="{00000000-0002-0000-0700-000000000000}">
      <formula1>$I$5:$I$7</formula1>
    </dataValidation>
  </dataValidations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33CC33"/>
  </sheetPr>
  <dimension ref="A1:K25"/>
  <sheetViews>
    <sheetView showGridLines="0" view="pageBreakPreview" zoomScaleNormal="100" zoomScaleSheetLayoutView="100" workbookViewId="0">
      <selection activeCell="B6" sqref="B6:B8"/>
    </sheetView>
  </sheetViews>
  <sheetFormatPr defaultColWidth="9" defaultRowHeight="13.2" x14ac:dyDescent="0.2"/>
  <cols>
    <col min="1" max="1" width="15.33203125" bestFit="1" customWidth="1"/>
    <col min="2" max="2" width="13.44140625" customWidth="1"/>
    <col min="3" max="3" width="16.88671875" customWidth="1"/>
    <col min="9" max="9" width="14.88671875" bestFit="1" customWidth="1"/>
  </cols>
  <sheetData>
    <row r="1" spans="1:11" ht="13.5" customHeight="1" x14ac:dyDescent="0.2">
      <c r="A1" s="57" t="s">
        <v>44</v>
      </c>
      <c r="B1" s="25" t="s">
        <v>83</v>
      </c>
      <c r="C1" s="44" t="s">
        <v>70</v>
      </c>
      <c r="D1" s="3"/>
    </row>
    <row r="2" spans="1:11" x14ac:dyDescent="0.2">
      <c r="A2" s="21" t="s">
        <v>167</v>
      </c>
      <c r="B2" s="36" t="s">
        <v>171</v>
      </c>
    </row>
    <row r="3" spans="1:11" ht="19.2" x14ac:dyDescent="0.25">
      <c r="A3" s="172" t="s">
        <v>32</v>
      </c>
      <c r="B3" s="172"/>
      <c r="C3" s="172"/>
      <c r="E3" s="37" t="s">
        <v>29</v>
      </c>
      <c r="F3" s="11"/>
      <c r="G3" t="s">
        <v>30</v>
      </c>
    </row>
    <row r="4" spans="1:11" ht="13.8" thickBot="1" x14ac:dyDescent="0.25">
      <c r="I4" s="14"/>
      <c r="J4" s="25" t="s">
        <v>41</v>
      </c>
      <c r="K4" s="25" t="s">
        <v>42</v>
      </c>
    </row>
    <row r="5" spans="1:11" ht="13.8" thickBot="1" x14ac:dyDescent="0.25">
      <c r="A5" s="15" t="s">
        <v>19</v>
      </c>
      <c r="B5" s="39">
        <f>F5/1000</f>
        <v>6.4999999999999997E-3</v>
      </c>
      <c r="C5" t="s">
        <v>84</v>
      </c>
      <c r="E5" s="21" t="s">
        <v>74</v>
      </c>
      <c r="F5" s="38">
        <v>6.5</v>
      </c>
      <c r="G5" t="s">
        <v>85</v>
      </c>
      <c r="I5" s="14" t="s">
        <v>44</v>
      </c>
      <c r="J5" s="14">
        <v>4050</v>
      </c>
      <c r="K5" s="14">
        <v>30</v>
      </c>
    </row>
    <row r="6" spans="1:11" x14ac:dyDescent="0.2">
      <c r="A6" s="16" t="s">
        <v>18</v>
      </c>
      <c r="B6" s="58">
        <v>0.01</v>
      </c>
      <c r="C6" s="40" t="s">
        <v>86</v>
      </c>
      <c r="F6" s="36" t="s">
        <v>87</v>
      </c>
      <c r="I6" s="14" t="s">
        <v>45</v>
      </c>
      <c r="J6" s="14">
        <v>4750</v>
      </c>
      <c r="K6" s="14">
        <v>35</v>
      </c>
    </row>
    <row r="7" spans="1:11" x14ac:dyDescent="0.2">
      <c r="A7" s="16" t="s">
        <v>16</v>
      </c>
      <c r="B7" s="18">
        <v>7.0680000000000007E-2</v>
      </c>
      <c r="C7" s="22"/>
      <c r="F7" s="21" t="s">
        <v>72</v>
      </c>
      <c r="I7" s="14" t="s">
        <v>46</v>
      </c>
      <c r="J7" s="14">
        <v>4275</v>
      </c>
      <c r="K7" s="14">
        <v>35</v>
      </c>
    </row>
    <row r="8" spans="1:11" x14ac:dyDescent="0.2">
      <c r="A8" s="16" t="s">
        <v>15</v>
      </c>
      <c r="B8" s="18">
        <v>0.9425</v>
      </c>
      <c r="F8" s="21" t="s">
        <v>88</v>
      </c>
    </row>
    <row r="9" spans="1:11" x14ac:dyDescent="0.2">
      <c r="A9" s="16" t="s">
        <v>17</v>
      </c>
      <c r="B9" s="41">
        <f>ROUND(B7/B8,4)</f>
        <v>7.4999999999999997E-2</v>
      </c>
    </row>
    <row r="10" spans="1:11" ht="13.8" thickBot="1" x14ac:dyDescent="0.25">
      <c r="A10" s="59" t="s">
        <v>20</v>
      </c>
      <c r="B10" s="60">
        <f>ROUND((23+(1/B6)+(0.00155/B5))*SQRT(B9*B5)/(1+(23+(0.00155/B5))*B6/SQRT(B9)),4)</f>
        <v>1.472</v>
      </c>
      <c r="D10" t="s">
        <v>37</v>
      </c>
    </row>
    <row r="11" spans="1:11" ht="13.8" thickBot="1" x14ac:dyDescent="0.25">
      <c r="A11" s="59" t="s">
        <v>14</v>
      </c>
      <c r="B11" s="60">
        <f>ROUND(B7*B10,4)</f>
        <v>0.104</v>
      </c>
      <c r="D11" s="14"/>
      <c r="E11" s="14" t="s">
        <v>33</v>
      </c>
      <c r="F11" s="14" t="s">
        <v>34</v>
      </c>
      <c r="G11" s="14" t="s">
        <v>31</v>
      </c>
    </row>
    <row r="12" spans="1:11" x14ac:dyDescent="0.2">
      <c r="D12" s="14" t="s">
        <v>35</v>
      </c>
      <c r="E12" s="14"/>
      <c r="F12" s="14"/>
      <c r="G12" s="26"/>
    </row>
    <row r="13" spans="1:11" x14ac:dyDescent="0.2">
      <c r="D13" s="14" t="s">
        <v>36</v>
      </c>
      <c r="E13" s="14">
        <f>POWER(E12,2/3)</f>
        <v>0</v>
      </c>
      <c r="F13" s="14">
        <f>POWER(F12/1000,1/2)</f>
        <v>0</v>
      </c>
      <c r="G13" s="14">
        <f>SQRT(G12)</f>
        <v>0</v>
      </c>
    </row>
    <row r="15" spans="1:11" ht="19.2" x14ac:dyDescent="0.25">
      <c r="A15" s="173" t="s">
        <v>28</v>
      </c>
      <c r="B15" s="173"/>
    </row>
    <row r="16" spans="1:11" x14ac:dyDescent="0.2">
      <c r="A16" s="14" t="s">
        <v>89</v>
      </c>
      <c r="B16" s="45">
        <v>55.3</v>
      </c>
      <c r="C16" t="s">
        <v>49</v>
      </c>
    </row>
    <row r="17" spans="1:3" x14ac:dyDescent="0.2">
      <c r="A17" s="14" t="s">
        <v>22</v>
      </c>
      <c r="B17" s="14">
        <v>7</v>
      </c>
      <c r="C17" t="s">
        <v>79</v>
      </c>
    </row>
    <row r="18" spans="1:3" x14ac:dyDescent="0.2">
      <c r="A18" s="19" t="s">
        <v>23</v>
      </c>
      <c r="B18" s="61">
        <v>0.3306</v>
      </c>
    </row>
    <row r="19" spans="1:3" x14ac:dyDescent="0.2">
      <c r="A19" s="14" t="s">
        <v>24</v>
      </c>
      <c r="B19" s="45">
        <f>流出係数計算表①!B17</f>
        <v>0.7</v>
      </c>
    </row>
    <row r="20" spans="1:3" x14ac:dyDescent="0.2">
      <c r="A20" s="14" t="s">
        <v>90</v>
      </c>
      <c r="B20" s="48">
        <f>ROUND((B16/$B10/60)+B17,1)</f>
        <v>7.6</v>
      </c>
      <c r="C20" t="s">
        <v>80</v>
      </c>
    </row>
    <row r="21" spans="1:3" x14ac:dyDescent="0.2">
      <c r="A21" s="14" t="s">
        <v>91</v>
      </c>
      <c r="B21" s="48">
        <f>IF(B20&lt;10,10,B20)</f>
        <v>10</v>
      </c>
      <c r="C21" t="s">
        <v>81</v>
      </c>
    </row>
    <row r="22" spans="1:3" x14ac:dyDescent="0.2">
      <c r="A22" s="14" t="s">
        <v>26</v>
      </c>
      <c r="B22" s="62">
        <f>LOOKUP(A1,I5:I7,J5:J7)/(B21+LOOKUP(A1,I5:I7,K5:K7))</f>
        <v>101.25</v>
      </c>
    </row>
    <row r="23" spans="1:3" ht="13.8" thickBot="1" x14ac:dyDescent="0.25">
      <c r="A23" s="59" t="s">
        <v>25</v>
      </c>
      <c r="B23" s="60">
        <f>ROUND(B19*B22*B18/360,4)</f>
        <v>6.5100000000000005E-2</v>
      </c>
    </row>
    <row r="25" spans="1:3" ht="19.2" x14ac:dyDescent="0.25">
      <c r="A25" s="12" t="s">
        <v>27</v>
      </c>
      <c r="B25" s="12" t="str">
        <f>IF(B11&gt;B23,"大丈夫だよ！","ダメだよ！再計算せよ！")</f>
        <v>大丈夫だよ！</v>
      </c>
    </row>
  </sheetData>
  <mergeCells count="2">
    <mergeCell ref="A3:C3"/>
    <mergeCell ref="A15:B15"/>
  </mergeCells>
  <phoneticPr fontId="1"/>
  <dataValidations count="1">
    <dataValidation type="list" allowBlank="1" showInputMessage="1" showErrorMessage="1" sqref="A1" xr:uid="{00000000-0002-0000-0800-000000000000}">
      <formula1>$I$5:$I$7</formula1>
    </dataValidation>
  </dataValidations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9</vt:i4>
      </vt:variant>
    </vt:vector>
  </HeadingPairs>
  <TitlesOfParts>
    <vt:vector size="20" baseType="lpstr">
      <vt:lpstr>流出係数計算表①</vt:lpstr>
      <vt:lpstr>【計算書】浸透施設</vt:lpstr>
      <vt:lpstr>【計算書】管渠</vt:lpstr>
      <vt:lpstr>降雨強度式</vt:lpstr>
      <vt:lpstr>流出係数計算表</vt:lpstr>
      <vt:lpstr>ｕ型側溝② (2)</vt:lpstr>
      <vt:lpstr>ｕ型側溝③</vt:lpstr>
      <vt:lpstr>ｕ型側溝④</vt:lpstr>
      <vt:lpstr>管渠①</vt:lpstr>
      <vt:lpstr>管渠②</vt:lpstr>
      <vt:lpstr>容量計算A</vt:lpstr>
      <vt:lpstr>【計算書】管渠!Print_Area</vt:lpstr>
      <vt:lpstr>【計算書】浸透施設!Print_Area</vt:lpstr>
      <vt:lpstr>'ｕ型側溝② (2)'!Print_Area</vt:lpstr>
      <vt:lpstr>ｕ型側溝③!Print_Area</vt:lpstr>
      <vt:lpstr>ｕ型側溝④!Print_Area</vt:lpstr>
      <vt:lpstr>管渠①!Print_Area</vt:lpstr>
      <vt:lpstr>管渠②!Print_Area</vt:lpstr>
      <vt:lpstr>容量計算A!Print_Area</vt:lpstr>
      <vt:lpstr>流出係数計算表!Print_Area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 和広</dc:creator>
  <cp:lastModifiedBy>蓮實 憲太</cp:lastModifiedBy>
  <cp:lastPrinted>2023-08-18T04:48:16Z</cp:lastPrinted>
  <dcterms:created xsi:type="dcterms:W3CDTF">1997-01-08T22:48:59Z</dcterms:created>
  <dcterms:modified xsi:type="dcterms:W3CDTF">2024-01-30T05:57:17Z</dcterms:modified>
</cp:coreProperties>
</file>