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.tashiro\Desktop\"/>
    </mc:Choice>
  </mc:AlternateContent>
  <xr:revisionPtr revIDLastSave="0" documentId="13_ncr:1_{AA748232-14CC-40FE-BD92-ACBBCCF130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力用" sheetId="1" r:id="rId1"/>
    <sheet name="１か月以上用" sheetId="2" r:id="rId2"/>
    <sheet name="１か月未満用" sheetId="3" r:id="rId3"/>
    <sheet name="週払用" sheetId="4" r:id="rId4"/>
    <sheet name="日払用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wz2nwJKR9hQDWBhE5ix5Acsfi9toSFk6hkhJyVh9BYc="/>
    </ext>
  </extLst>
</workbook>
</file>

<file path=xl/calcChain.xml><?xml version="1.0" encoding="utf-8"?>
<calcChain xmlns="http://schemas.openxmlformats.org/spreadsheetml/2006/main">
  <c r="I28" i="4" l="1"/>
  <c r="H28" i="4"/>
  <c r="G28" i="4"/>
  <c r="F28" i="4"/>
  <c r="E28" i="4"/>
  <c r="D28" i="4"/>
  <c r="I28" i="5"/>
  <c r="H28" i="5"/>
  <c r="G28" i="5"/>
  <c r="F28" i="5"/>
  <c r="E28" i="5"/>
  <c r="D28" i="5"/>
  <c r="I22" i="5"/>
  <c r="H22" i="5"/>
  <c r="G22" i="5"/>
  <c r="F22" i="5"/>
  <c r="E22" i="5"/>
  <c r="D22" i="5"/>
  <c r="E22" i="4"/>
  <c r="D22" i="4"/>
  <c r="I22" i="4"/>
  <c r="H22" i="4"/>
  <c r="G22" i="4"/>
  <c r="F22" i="4"/>
  <c r="I22" i="3"/>
  <c r="H22" i="3"/>
  <c r="G22" i="3"/>
  <c r="F22" i="3"/>
  <c r="E22" i="3"/>
  <c r="D22" i="3"/>
  <c r="I22" i="2"/>
  <c r="H22" i="2"/>
  <c r="G22" i="2"/>
  <c r="F22" i="2"/>
  <c r="E22" i="2"/>
  <c r="D22" i="2"/>
  <c r="I14" i="5"/>
  <c r="K14" i="5" s="1"/>
  <c r="I13" i="5"/>
  <c r="K13" i="5" s="1"/>
  <c r="I12" i="5"/>
  <c r="K12" i="5" s="1"/>
  <c r="I11" i="5"/>
  <c r="K11" i="5" s="1"/>
  <c r="I10" i="5"/>
  <c r="K10" i="5" s="1"/>
  <c r="I6" i="5"/>
  <c r="C6" i="5"/>
  <c r="I5" i="5"/>
  <c r="I4" i="5"/>
  <c r="I3" i="5"/>
  <c r="C3" i="5"/>
  <c r="I14" i="4"/>
  <c r="K14" i="4" s="1"/>
  <c r="I13" i="4"/>
  <c r="K13" i="4" s="1"/>
  <c r="I12" i="4"/>
  <c r="K12" i="4" s="1"/>
  <c r="I11" i="4"/>
  <c r="K11" i="4" s="1"/>
  <c r="I10" i="4"/>
  <c r="K10" i="4" s="1"/>
  <c r="I6" i="4"/>
  <c r="C6" i="4"/>
  <c r="I5" i="4"/>
  <c r="I4" i="4"/>
  <c r="I3" i="4"/>
  <c r="C3" i="4"/>
  <c r="I14" i="3"/>
  <c r="K14" i="3" s="1"/>
  <c r="I13" i="3"/>
  <c r="K13" i="3" s="1"/>
  <c r="I12" i="3"/>
  <c r="K12" i="3" s="1"/>
  <c r="I11" i="3"/>
  <c r="K11" i="3" s="1"/>
  <c r="I10" i="3"/>
  <c r="K10" i="3" s="1"/>
  <c r="I6" i="3"/>
  <c r="C6" i="3"/>
  <c r="I5" i="3"/>
  <c r="I4" i="3"/>
  <c r="I3" i="3"/>
  <c r="C3" i="3"/>
  <c r="I14" i="2"/>
  <c r="K14" i="2" s="1"/>
  <c r="I13" i="2"/>
  <c r="K13" i="2" s="1"/>
  <c r="I12" i="2"/>
  <c r="K12" i="2" s="1"/>
  <c r="I11" i="2"/>
  <c r="K11" i="2" s="1"/>
  <c r="I10" i="2"/>
  <c r="K10" i="2" s="1"/>
  <c r="I6" i="2"/>
  <c r="C6" i="2"/>
  <c r="I5" i="2"/>
  <c r="I4" i="2"/>
  <c r="I3" i="2"/>
  <c r="C3" i="2"/>
  <c r="K15" i="3" l="1"/>
  <c r="K16" i="3" s="1"/>
  <c r="K17" i="3" s="1"/>
  <c r="K15" i="2"/>
  <c r="K15" i="5"/>
  <c r="K16" i="5" s="1"/>
  <c r="K17" i="5" s="1"/>
  <c r="K15" i="4"/>
  <c r="K16" i="4" s="1"/>
  <c r="K17" i="4" s="1"/>
  <c r="K16" i="2" l="1"/>
  <c r="K17" i="2" s="1"/>
</calcChain>
</file>

<file path=xl/sharedStrings.xml><?xml version="1.0" encoding="utf-8"?>
<sst xmlns="http://schemas.openxmlformats.org/spreadsheetml/2006/main" count="305" uniqueCount="87">
  <si>
    <t>給与差押に係る差押金額計算入力フォーム</t>
  </si>
  <si>
    <t>対象者</t>
  </si>
  <si>
    <t>事業所名</t>
  </si>
  <si>
    <t>担当者名</t>
  </si>
  <si>
    <t>支給年</t>
  </si>
  <si>
    <t>支給月</t>
  </si>
  <si>
    <t>担当部署</t>
  </si>
  <si>
    <t>電話番号</t>
  </si>
  <si>
    <t>①</t>
  </si>
  <si>
    <t>給料（扶養手当・残業手当、その他各種手当を含む。）、賞与及び期末手当を合算した月の総支給額</t>
  </si>
  <si>
    <t>円</t>
  </si>
  <si>
    <t>②</t>
  </si>
  <si>
    <t>国税徴収法第76条第１項に定める差押禁止額</t>
  </si>
  <si>
    <t>１号</t>
  </si>
  <si>
    <t>給料等から源泉徴収される所得税額</t>
  </si>
  <si>
    <t>２号</t>
  </si>
  <si>
    <t>給料等から特別徴収される住民税額</t>
  </si>
  <si>
    <t>３号</t>
  </si>
  <si>
    <t>給料等から控除される社会保険料等の額</t>
  </si>
  <si>
    <t>４号</t>
  </si>
  <si>
    <t>扶養家族の人数</t>
  </si>
  <si>
    <t>人</t>
  </si>
  <si>
    <t>※　扶養家族とは、滞納者と生計を一にする配偶者（事実上の配偶者を含む）その他の親族のことです。</t>
  </si>
  <si>
    <t>＊差押金額算出時の注意＊</t>
  </si>
  <si>
    <t>●上記フォームのブルーの箇所に入力すると、別シートの「差押金額計算書」に計算結果が表示されます。</t>
  </si>
  <si>
    <t>●差押金額は、対象者の勤務開始日からの雇用期間が１か月以上か１か月未満であるか、支払が月払か週払、日払であるかにより</t>
  </si>
  <si>
    <t>　 計算方法が多少異なります。支給月の給与計算の基礎となる期間（1か月以上もしくは1か月未満）などによって、「１か月以上用」、</t>
  </si>
  <si>
    <t>　　「１か月未満用」、「週払用」、「日払用」のシートを選択し 使い分けてください。</t>
  </si>
  <si>
    <t>●該当するシート内の「③差押金額」をご確認ください。</t>
  </si>
  <si>
    <t>（例）</t>
  </si>
  <si>
    <t>・給与計算の基礎となる期間が「１か月以上」　・・・　４／１６　～　５／１５の期間の勤務</t>
  </si>
  <si>
    <t>・給与計算の基礎となる期間が「１か月未満」　・・・　４／　１　～　４／１５の期間の勤務</t>
  </si>
  <si>
    <t>■お問い合わせ先</t>
  </si>
  <si>
    <t>栃木県那須塩原市　総務部　収税課</t>
  </si>
  <si>
    <t>電話番号：0287-62-7190</t>
  </si>
  <si>
    <t>FAX番号：0287-62-7221</t>
  </si>
  <si>
    <t>Mail：</t>
  </si>
  <si>
    <t>shuuzei@city.nasushiobara.tochigi.jp</t>
  </si>
  <si>
    <t>差　押　金　額　計　算　書</t>
  </si>
  <si>
    <t>差押対象者</t>
  </si>
  <si>
    <t>担当者</t>
  </si>
  <si>
    <t>実際の金額</t>
  </si>
  <si>
    <t>計算後の金額</t>
  </si>
  <si>
    <t>備考</t>
  </si>
  <si>
    <t>給料等の総支給額</t>
  </si>
  <si>
    <t>千円未満切捨て</t>
  </si>
  <si>
    <t>千円未満切上げ</t>
  </si>
  <si>
    <t>下表に掲げる滞納者を含む扶養家族に対する額</t>
  </si>
  <si>
    <t>下表参照</t>
  </si>
  <si>
    <t>５号</t>
  </si>
  <si>
    <t>｛①－（１号＋２号＋３号＋４号）｝×0.2の額
ただし、４号の額の2倍を限度とする</t>
  </si>
  <si>
    <t>－</t>
  </si>
  <si>
    <t>計</t>
  </si>
  <si>
    <t>１号＋２号＋３号＋４号＋5号の金額</t>
  </si>
  <si>
    <t>③</t>
  </si>
  <si>
    <t>差押金額
（那須塩原市に支払う金額）</t>
  </si>
  <si>
    <t>①－②欄　の差引き金額</t>
  </si>
  <si>
    <t>別表（国税徴収法第76条第1項第4号の金額）</t>
  </si>
  <si>
    <t>扶養家族数</t>
  </si>
  <si>
    <r>
      <rPr>
        <sz val="12"/>
        <color theme="1"/>
        <rFont val="MS PGothic"/>
        <family val="3"/>
        <charset val="128"/>
      </rPr>
      <t xml:space="preserve">0人
</t>
    </r>
    <r>
      <rPr>
        <sz val="10"/>
        <color theme="1"/>
        <rFont val="ＭＳ Ｐゴシック"/>
        <family val="3"/>
        <charset val="128"/>
      </rPr>
      <t>（本人のみ）</t>
    </r>
  </si>
  <si>
    <t>・・・</t>
  </si>
  <si>
    <t>金額</t>
  </si>
  <si>
    <t>（注）扶養家族数（１人以上）とは、滞納者本人に、滞納者と生計を一にする配偶者（事実上の配偶者を含む）その他の親</t>
  </si>
  <si>
    <t>＊備考＊</t>
  </si>
  <si>
    <t>　上記の計算にあたっては、その計算の基礎となる勤務日からの雇用期間が、１か月未満のときは百円未満の端数を、</t>
  </si>
  <si>
    <t>１か月以上のときは千円未満の端数を、①については切り捨て、②については１号～５号を各々切り上げることとなります。</t>
  </si>
  <si>
    <t>百円未満切捨て</t>
  </si>
  <si>
    <t>百円未満切上げ</t>
  </si>
  <si>
    <r>
      <rPr>
        <sz val="12"/>
        <color theme="1"/>
        <rFont val="MS PGothic"/>
        <family val="3"/>
        <charset val="128"/>
      </rPr>
      <t xml:space="preserve">0人
</t>
    </r>
    <r>
      <rPr>
        <sz val="10"/>
        <color theme="1"/>
        <rFont val="ＭＳ Ｐゴシック"/>
        <family val="3"/>
        <charset val="128"/>
      </rPr>
      <t>（本人のみ）</t>
    </r>
  </si>
  <si>
    <t>別表１（国税徴収法第76条第1項第4号の金額）</t>
  </si>
  <si>
    <r>
      <rPr>
        <sz val="12"/>
        <color theme="1"/>
        <rFont val="MS PGothic"/>
        <family val="3"/>
        <charset val="128"/>
      </rPr>
      <t xml:space="preserve">0人
</t>
    </r>
    <r>
      <rPr>
        <sz val="10"/>
        <color theme="1"/>
        <rFont val="ＭＳ Ｐゴシック"/>
        <family val="3"/>
        <charset val="128"/>
      </rPr>
      <t>（本人のみ）</t>
    </r>
  </si>
  <si>
    <t>別表２（週払の場合国税徴収法第76条第1項第4号の金額）</t>
  </si>
  <si>
    <r>
      <rPr>
        <sz val="12"/>
        <color theme="1"/>
        <rFont val="MS PGothic"/>
        <family val="3"/>
        <charset val="128"/>
      </rPr>
      <t xml:space="preserve">0人
</t>
    </r>
    <r>
      <rPr>
        <sz val="10"/>
        <color theme="1"/>
        <rFont val="ＭＳ Ｐゴシック"/>
        <family val="3"/>
        <charset val="128"/>
      </rPr>
      <t>（本人のみ）</t>
    </r>
  </si>
  <si>
    <t>（注）月払の場合は別表1のとおりですが、週払の場合は別表2のとおりとなります。</t>
  </si>
  <si>
    <t>週払の場合の4号禁止額の考え方</t>
  </si>
  <si>
    <t>民事執行法152②で定める金額の内容をみると1月を30日として扱っている。納税者有利の観点及び民事執行法の取扱等を考慮すると1月の日数を30日とすることが妥当。所得税基本通達2-4の3及び同基本通達30-13に「日数は30日をもって1月とする」取扱があるため、国税徴収法上もその取扱にならうとする。</t>
  </si>
  <si>
    <r>
      <rPr>
        <sz val="12"/>
        <color theme="1"/>
        <rFont val="MS PGothic"/>
        <family val="3"/>
        <charset val="128"/>
      </rPr>
      <t xml:space="preserve">0人
</t>
    </r>
    <r>
      <rPr>
        <sz val="10"/>
        <color theme="1"/>
        <rFont val="ＭＳ Ｐゴシック"/>
        <family val="3"/>
        <charset val="128"/>
      </rPr>
      <t>（本人のみ）</t>
    </r>
  </si>
  <si>
    <t>別表２（日払の場合国税徴収法第76条第1項第4号の金額）</t>
  </si>
  <si>
    <r>
      <rPr>
        <sz val="12"/>
        <color theme="1"/>
        <rFont val="MS PGothic"/>
        <family val="3"/>
        <charset val="128"/>
      </rPr>
      <t xml:space="preserve">0人
</t>
    </r>
    <r>
      <rPr>
        <sz val="10"/>
        <color theme="1"/>
        <rFont val="ＭＳ Ｐゴシック"/>
        <family val="3"/>
        <charset val="128"/>
      </rPr>
      <t>（本人のみ）</t>
    </r>
  </si>
  <si>
    <t>（注）月払の場合は別表1のとおりですが、日払の場合は別表2のとおりとなります。</t>
  </si>
  <si>
    <t>日払の場合の4号禁止額の考え方</t>
  </si>
  <si>
    <t>滞納者の1日当たりの4号禁止額＝107,000円÷30日(1月)＝3,566・・・・≒3,600円（百円未満切上）</t>
    <phoneticPr fontId="14"/>
  </si>
  <si>
    <t>扶養家族1人に対して1日当たりの4号禁止額＝47,000円÷30日(1月)＝1,566・・・・≒1,600円(百円未満切上)</t>
    <rPh sb="53" eb="54">
      <t>エン</t>
    </rPh>
    <rPh sb="55" eb="59">
      <t>ヒャクエンミマン</t>
    </rPh>
    <rPh sb="59" eb="61">
      <t>キリアゲ</t>
    </rPh>
    <phoneticPr fontId="14"/>
  </si>
  <si>
    <t>滞納者の1日当たりの4号禁止額＝107,000円÷30日(1月)＝3,566・・・・≒3,600円（百円未満切上）
滞納者の1週(7日)当たりの4号禁止額＝3,600円×7日(1週)＝25,200円となる。</t>
    <phoneticPr fontId="14"/>
  </si>
  <si>
    <t>扶養家族1人に対して1日当たりの4号禁止額＝47,000円÷30日(1月)＝1,566・・・・≒1,600円(百円未満切上)
扶養家族1人に対して1週(7日)当たりの4号禁止額＝1,600円×7日(1週)＝11,200円となる</t>
    <phoneticPr fontId="14"/>
  </si>
  <si>
    <t>　　　族数を加えたものです。金額は１人増えるごとに48,000円を加算します。</t>
    <phoneticPr fontId="14"/>
  </si>
  <si>
    <t>　　　族数を加えたものです。金額は１人増えるごとに48,000円を加算します。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</si>
</sst>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#,##0&quot;円&quot;"/>
  </numFmts>
  <fonts count="15">
    <font>
      <sz val="11"/>
      <color theme="1"/>
      <name val="Calibri"/>
      <scheme val="minor"/>
    </font>
    <font>
      <b/>
      <sz val="14"/>
      <color rgb="FF2F5496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name val="Calibri"/>
    </font>
    <font>
      <b/>
      <sz val="14"/>
      <color rgb="FFFF0000"/>
      <name val="MS PGothic"/>
      <family val="3"/>
      <charset val="128"/>
    </font>
    <font>
      <sz val="11"/>
      <color rgb="FF0563C1"/>
      <name val="游ゴシック"/>
      <family val="3"/>
      <charset val="128"/>
    </font>
    <font>
      <b/>
      <sz val="18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b/>
      <sz val="16"/>
      <color theme="1"/>
      <name val="MS PGothic"/>
      <family val="3"/>
      <charset val="128"/>
    </font>
    <font>
      <sz val="10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BFBFBF"/>
        <bgColor rgb="FFBFBFBF"/>
      </patternFill>
    </fill>
    <fill>
      <patternFill patternType="solid">
        <fgColor rgb="FFFFCCFF"/>
        <bgColor rgb="FFFFCCFF"/>
      </patternFill>
    </fill>
  </fills>
  <borders count="87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/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4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38" fontId="2" fillId="0" borderId="0" xfId="0" applyNumberFormat="1" applyFont="1" applyAlignment="1">
      <alignment horizontal="right" vertical="center" shrinkToFi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2" fillId="0" borderId="0" xfId="0" applyFont="1" applyAlignment="1">
      <alignment horizontal="center" shrinkToFit="1"/>
    </xf>
    <xf numFmtId="0" fontId="7" fillId="0" borderId="47" xfId="0" applyFont="1" applyBorder="1" applyAlignment="1">
      <alignment horizontal="center" vertical="center"/>
    </xf>
    <xf numFmtId="38" fontId="7" fillId="0" borderId="48" xfId="0" applyNumberFormat="1" applyFont="1" applyBorder="1" applyAlignment="1">
      <alignment horizontal="right" vertical="center" shrinkToFit="1"/>
    </xf>
    <xf numFmtId="0" fontId="7" fillId="0" borderId="46" xfId="0" applyFont="1" applyBorder="1" applyAlignment="1">
      <alignment vertical="center"/>
    </xf>
    <xf numFmtId="38" fontId="7" fillId="0" borderId="50" xfId="0" applyNumberFormat="1" applyFont="1" applyBorder="1" applyAlignment="1">
      <alignment horizontal="right" vertical="center" shrinkToFit="1"/>
    </xf>
    <xf numFmtId="0" fontId="7" fillId="0" borderId="4" xfId="0" applyFont="1" applyBorder="1" applyAlignment="1">
      <alignment vertical="center"/>
    </xf>
    <xf numFmtId="0" fontId="10" fillId="0" borderId="51" xfId="0" applyFont="1" applyBorder="1" applyAlignment="1">
      <alignment vertical="center" shrinkToFit="1"/>
    </xf>
    <xf numFmtId="0" fontId="7" fillId="0" borderId="24" xfId="0" applyFont="1" applyBorder="1" applyAlignment="1">
      <alignment horizontal="center" vertical="center"/>
    </xf>
    <xf numFmtId="38" fontId="7" fillId="0" borderId="25" xfId="0" applyNumberFormat="1" applyFont="1" applyBorder="1" applyAlignment="1">
      <alignment horizontal="right" vertical="center" shrinkToFit="1"/>
    </xf>
    <xf numFmtId="0" fontId="7" fillId="0" borderId="26" xfId="0" applyFont="1" applyBorder="1" applyAlignment="1">
      <alignment vertical="center"/>
    </xf>
    <xf numFmtId="38" fontId="7" fillId="0" borderId="54" xfId="0" applyNumberFormat="1" applyFont="1" applyBorder="1" applyAlignment="1">
      <alignment horizontal="right" vertical="center" shrinkToFit="1"/>
    </xf>
    <xf numFmtId="0" fontId="7" fillId="0" borderId="30" xfId="0" applyFont="1" applyBorder="1" applyAlignment="1">
      <alignment vertical="center"/>
    </xf>
    <xf numFmtId="0" fontId="10" fillId="0" borderId="55" xfId="0" applyFont="1" applyBorder="1" applyAlignment="1">
      <alignment vertical="center" shrinkToFit="1"/>
    </xf>
    <xf numFmtId="0" fontId="7" fillId="0" borderId="31" xfId="0" applyFont="1" applyBorder="1" applyAlignment="1">
      <alignment horizontal="center" vertical="center"/>
    </xf>
    <xf numFmtId="38" fontId="7" fillId="0" borderId="32" xfId="0" applyNumberFormat="1" applyFont="1" applyBorder="1" applyAlignment="1">
      <alignment horizontal="right" vertical="center" shrinkToFit="1"/>
    </xf>
    <xf numFmtId="0" fontId="7" fillId="0" borderId="33" xfId="0" applyFont="1" applyBorder="1" applyAlignment="1">
      <alignment vertical="center"/>
    </xf>
    <xf numFmtId="38" fontId="7" fillId="0" borderId="56" xfId="0" applyNumberFormat="1" applyFont="1" applyBorder="1" applyAlignment="1">
      <alignment horizontal="right" vertical="center" shrinkToFit="1"/>
    </xf>
    <xf numFmtId="0" fontId="7" fillId="0" borderId="36" xfId="0" applyFont="1" applyBorder="1" applyAlignment="1">
      <alignment vertical="center"/>
    </xf>
    <xf numFmtId="0" fontId="10" fillId="0" borderId="57" xfId="0" applyFont="1" applyBorder="1" applyAlignment="1">
      <alignment vertical="center" shrinkToFit="1"/>
    </xf>
    <xf numFmtId="38" fontId="7" fillId="3" borderId="58" xfId="0" applyNumberFormat="1" applyFont="1" applyFill="1" applyBorder="1" applyAlignment="1">
      <alignment horizontal="right" vertical="center"/>
    </xf>
    <xf numFmtId="0" fontId="7" fillId="3" borderId="59" xfId="0" applyFont="1" applyFill="1" applyBorder="1" applyAlignment="1">
      <alignment vertical="center"/>
    </xf>
    <xf numFmtId="38" fontId="7" fillId="0" borderId="56" xfId="0" applyNumberFormat="1" applyFont="1" applyBorder="1" applyAlignment="1">
      <alignment vertical="center"/>
    </xf>
    <xf numFmtId="0" fontId="7" fillId="0" borderId="62" xfId="0" applyFont="1" applyBorder="1" applyAlignment="1">
      <alignment horizontal="center" vertical="center"/>
    </xf>
    <xf numFmtId="38" fontId="7" fillId="3" borderId="66" xfId="0" applyNumberFormat="1" applyFont="1" applyFill="1" applyBorder="1" applyAlignment="1">
      <alignment horizontal="right" vertical="center"/>
    </xf>
    <xf numFmtId="0" fontId="7" fillId="3" borderId="67" xfId="0" applyFont="1" applyFill="1" applyBorder="1" applyAlignment="1">
      <alignment vertical="center"/>
    </xf>
    <xf numFmtId="38" fontId="7" fillId="0" borderId="68" xfId="0" applyNumberFormat="1" applyFont="1" applyBorder="1" applyAlignment="1">
      <alignment vertical="center"/>
    </xf>
    <xf numFmtId="0" fontId="7" fillId="0" borderId="69" xfId="0" applyFont="1" applyBorder="1" applyAlignment="1">
      <alignment vertical="center"/>
    </xf>
    <xf numFmtId="0" fontId="10" fillId="3" borderId="70" xfId="0" applyFont="1" applyFill="1" applyBorder="1" applyAlignment="1">
      <alignment vertical="center" shrinkToFit="1"/>
    </xf>
    <xf numFmtId="0" fontId="7" fillId="0" borderId="71" xfId="0" applyFont="1" applyBorder="1" applyAlignment="1">
      <alignment horizontal="center" vertical="center"/>
    </xf>
    <xf numFmtId="38" fontId="7" fillId="3" borderId="74" xfId="0" applyNumberFormat="1" applyFont="1" applyFill="1" applyBorder="1" applyAlignment="1">
      <alignment horizontal="right" vertical="center"/>
    </xf>
    <xf numFmtId="0" fontId="7" fillId="3" borderId="75" xfId="0" applyFont="1" applyFill="1" applyBorder="1" applyAlignment="1">
      <alignment vertical="center"/>
    </xf>
    <xf numFmtId="38" fontId="12" fillId="4" borderId="76" xfId="0" applyNumberFormat="1" applyFont="1" applyFill="1" applyBorder="1" applyAlignment="1">
      <alignment vertical="center" shrinkToFit="1"/>
    </xf>
    <xf numFmtId="0" fontId="7" fillId="4" borderId="77" xfId="0" applyFont="1" applyFill="1" applyBorder="1" applyAlignment="1">
      <alignment vertical="center"/>
    </xf>
    <xf numFmtId="0" fontId="10" fillId="3" borderId="78" xfId="0" applyFont="1" applyFill="1" applyBorder="1" applyAlignment="1">
      <alignment vertical="center" shrinkToFit="1"/>
    </xf>
    <xf numFmtId="0" fontId="8" fillId="0" borderId="0" xfId="0" applyFont="1"/>
    <xf numFmtId="0" fontId="7" fillId="0" borderId="79" xfId="0" applyFont="1" applyBorder="1" applyAlignment="1">
      <alignment horizontal="center" vertical="center" shrinkToFit="1"/>
    </xf>
    <xf numFmtId="0" fontId="7" fillId="0" borderId="80" xfId="0" applyFont="1" applyBorder="1" applyAlignment="1">
      <alignment horizontal="center" vertical="center" wrapText="1"/>
    </xf>
    <xf numFmtId="176" fontId="7" fillId="0" borderId="80" xfId="0" applyNumberFormat="1" applyFont="1" applyBorder="1" applyAlignment="1">
      <alignment horizontal="center" vertical="center"/>
    </xf>
    <xf numFmtId="176" fontId="7" fillId="0" borderId="81" xfId="0" applyNumberFormat="1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177" fontId="7" fillId="0" borderId="84" xfId="0" applyNumberFormat="1" applyFont="1" applyBorder="1" applyAlignment="1">
      <alignment vertical="center" shrinkToFit="1"/>
    </xf>
    <xf numFmtId="177" fontId="7" fillId="0" borderId="85" xfId="0" applyNumberFormat="1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45" xfId="0" applyFont="1" applyBorder="1" applyAlignment="1">
      <alignment horizontal="center" vertical="center" shrinkToFit="1"/>
    </xf>
    <xf numFmtId="0" fontId="3" fillId="0" borderId="45" xfId="0" applyFont="1" applyBorder="1" applyAlignment="1">
      <alignment vertical="center"/>
    </xf>
    <xf numFmtId="0" fontId="9" fillId="0" borderId="45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46" xfId="0" applyFont="1" applyBorder="1" applyAlignment="1">
      <alignment horizontal="left" vertical="center" shrinkToFit="1"/>
    </xf>
    <xf numFmtId="0" fontId="3" fillId="0" borderId="46" xfId="0" applyFont="1" applyBorder="1" applyAlignment="1">
      <alignment vertical="center"/>
    </xf>
    <xf numFmtId="0" fontId="9" fillId="0" borderId="46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7" fillId="0" borderId="53" xfId="0" applyFont="1" applyBorder="1" applyAlignment="1">
      <alignment horizontal="left" vertical="center" wrapText="1"/>
    </xf>
    <xf numFmtId="0" fontId="3" fillId="0" borderId="53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11" fillId="0" borderId="72" xfId="0" applyFont="1" applyBorder="1" applyAlignment="1">
      <alignment vertical="center" wrapText="1"/>
    </xf>
    <xf numFmtId="0" fontId="3" fillId="0" borderId="73" xfId="0" applyFont="1" applyBorder="1" applyAlignment="1">
      <alignment vertical="center"/>
    </xf>
    <xf numFmtId="0" fontId="7" fillId="0" borderId="72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shrinkToFit="1"/>
    </xf>
    <xf numFmtId="0" fontId="7" fillId="0" borderId="48" xfId="0" applyFont="1" applyBorder="1" applyAlignment="1">
      <alignment horizontal="left" vertical="center" wrapText="1"/>
    </xf>
    <xf numFmtId="0" fontId="3" fillId="0" borderId="49" xfId="0" applyFont="1" applyBorder="1" applyAlignment="1">
      <alignment vertical="center"/>
    </xf>
    <xf numFmtId="0" fontId="7" fillId="0" borderId="52" xfId="0" applyFont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7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7" fillId="0" borderId="32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3" fillId="0" borderId="64" xfId="0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7" fillId="0" borderId="81" xfId="0" applyFont="1" applyBorder="1" applyAlignment="1">
      <alignment horizontal="left" vertical="center"/>
    </xf>
    <xf numFmtId="0" fontId="3" fillId="0" borderId="82" xfId="0" applyFont="1" applyBorder="1" applyAlignment="1">
      <alignment vertical="center"/>
    </xf>
    <xf numFmtId="0" fontId="7" fillId="0" borderId="85" xfId="0" applyFont="1" applyBorder="1" applyAlignment="1">
      <alignment horizontal="left" vertical="center"/>
    </xf>
    <xf numFmtId="0" fontId="3" fillId="0" borderId="86" xfId="0" applyFont="1" applyBorder="1" applyAlignment="1">
      <alignment vertical="center"/>
    </xf>
    <xf numFmtId="0" fontId="2" fillId="2" borderId="11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38" fontId="2" fillId="2" borderId="16" xfId="0" applyNumberFormat="1" applyFont="1" applyFill="1" applyBorder="1" applyAlignment="1">
      <alignment horizontal="right" vertical="center" shrinkToFit="1"/>
    </xf>
    <xf numFmtId="0" fontId="3" fillId="0" borderId="19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38" fontId="2" fillId="2" borderId="28" xfId="0" applyNumberFormat="1" applyFont="1" applyFill="1" applyBorder="1" applyAlignment="1">
      <alignment horizontal="right" vertical="center" shrinkToFit="1"/>
    </xf>
    <xf numFmtId="0" fontId="3" fillId="0" borderId="29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38" fontId="2" fillId="2" borderId="32" xfId="0" applyNumberFormat="1" applyFont="1" applyFill="1" applyBorder="1" applyAlignment="1">
      <alignment horizontal="right" vertical="center" shrinkToFit="1"/>
    </xf>
    <xf numFmtId="0" fontId="3" fillId="0" borderId="35" xfId="0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38" fontId="2" fillId="2" borderId="40" xfId="0" applyNumberFormat="1" applyFont="1" applyFill="1" applyBorder="1" applyAlignment="1">
      <alignment horizontal="right" vertical="center" shrinkToFit="1"/>
    </xf>
    <xf numFmtId="0" fontId="3" fillId="0" borderId="4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95250</xdr:colOff>
      <xdr:row>5</xdr:row>
      <xdr:rowOff>95250</xdr:rowOff>
    </xdr:from>
    <xdr:ext cx="466725" cy="1238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12638" y="3160875"/>
          <a:ext cx="466725" cy="1238250"/>
        </a:xfrm>
        <a:prstGeom prst="rightBrace">
          <a:avLst>
            <a:gd name="adj1" fmla="val 8333"/>
            <a:gd name="adj2" fmla="val 50000"/>
          </a:avLst>
        </a:prstGeom>
        <a:noFill/>
        <a:ln w="952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1000"/>
  <sheetViews>
    <sheetView tabSelected="1" topLeftCell="A3" workbookViewId="0">
      <selection activeCell="I7" sqref="I7:J7"/>
    </sheetView>
  </sheetViews>
  <sheetFormatPr defaultColWidth="14.453125" defaultRowHeight="15" customHeight="1"/>
  <cols>
    <col min="1" max="15" width="9" customWidth="1"/>
    <col min="16" max="26" width="8.6328125" customWidth="1"/>
  </cols>
  <sheetData>
    <row r="1" spans="1:26" ht="33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3" t="s">
        <v>1</v>
      </c>
      <c r="B3" s="115"/>
      <c r="C3" s="116"/>
      <c r="D3" s="117"/>
      <c r="E3" s="2"/>
      <c r="F3" s="3" t="s">
        <v>2</v>
      </c>
      <c r="G3" s="115"/>
      <c r="H3" s="118"/>
      <c r="I3" s="4" t="s">
        <v>3</v>
      </c>
      <c r="J3" s="115"/>
      <c r="K3" s="11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5" t="s">
        <v>4</v>
      </c>
      <c r="B4" s="6"/>
      <c r="C4" s="7" t="s">
        <v>5</v>
      </c>
      <c r="D4" s="8"/>
      <c r="E4" s="2"/>
      <c r="F4" s="5" t="s">
        <v>6</v>
      </c>
      <c r="G4" s="107"/>
      <c r="H4" s="119"/>
      <c r="I4" s="9" t="s">
        <v>7</v>
      </c>
      <c r="J4" s="107"/>
      <c r="K4" s="10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3.5" customHeight="1">
      <c r="A6" s="10" t="s">
        <v>8</v>
      </c>
      <c r="B6" s="109" t="s">
        <v>9</v>
      </c>
      <c r="C6" s="110"/>
      <c r="D6" s="110"/>
      <c r="E6" s="110"/>
      <c r="F6" s="110"/>
      <c r="G6" s="110"/>
      <c r="H6" s="111"/>
      <c r="I6" s="112"/>
      <c r="J6" s="113"/>
      <c r="K6" s="11" t="s">
        <v>10</v>
      </c>
      <c r="L6" s="2"/>
      <c r="M6" s="114"/>
      <c r="N6" s="72"/>
      <c r="O6" s="7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20" t="s">
        <v>11</v>
      </c>
      <c r="B7" s="123" t="s">
        <v>12</v>
      </c>
      <c r="C7" s="124"/>
      <c r="D7" s="12" t="s">
        <v>13</v>
      </c>
      <c r="E7" s="128" t="s">
        <v>14</v>
      </c>
      <c r="F7" s="97"/>
      <c r="G7" s="97"/>
      <c r="H7" s="98"/>
      <c r="I7" s="129"/>
      <c r="J7" s="130"/>
      <c r="K7" s="13" t="s">
        <v>10</v>
      </c>
      <c r="L7" s="2"/>
      <c r="M7" s="72"/>
      <c r="N7" s="72"/>
      <c r="O7" s="7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21"/>
      <c r="B8" s="125"/>
      <c r="C8" s="124"/>
      <c r="D8" s="14" t="s">
        <v>15</v>
      </c>
      <c r="E8" s="131" t="s">
        <v>16</v>
      </c>
      <c r="F8" s="81"/>
      <c r="G8" s="81"/>
      <c r="H8" s="82"/>
      <c r="I8" s="132"/>
      <c r="J8" s="133"/>
      <c r="K8" s="15" t="s">
        <v>10</v>
      </c>
      <c r="L8" s="2"/>
      <c r="M8" s="72"/>
      <c r="N8" s="72"/>
      <c r="O8" s="7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21"/>
      <c r="B9" s="125"/>
      <c r="C9" s="124"/>
      <c r="D9" s="14" t="s">
        <v>17</v>
      </c>
      <c r="E9" s="131" t="s">
        <v>18</v>
      </c>
      <c r="F9" s="81"/>
      <c r="G9" s="81"/>
      <c r="H9" s="82"/>
      <c r="I9" s="132"/>
      <c r="J9" s="133"/>
      <c r="K9" s="15" t="s">
        <v>10</v>
      </c>
      <c r="L9" s="2"/>
      <c r="M9" s="72"/>
      <c r="N9" s="72"/>
      <c r="O9" s="7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22"/>
      <c r="B10" s="126"/>
      <c r="C10" s="127"/>
      <c r="D10" s="16" t="s">
        <v>19</v>
      </c>
      <c r="E10" s="134" t="s">
        <v>20</v>
      </c>
      <c r="F10" s="135"/>
      <c r="G10" s="135"/>
      <c r="H10" s="136"/>
      <c r="I10" s="137"/>
      <c r="J10" s="138"/>
      <c r="K10" s="17" t="s">
        <v>21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" customHeight="1">
      <c r="A11" s="18"/>
      <c r="B11" s="19"/>
      <c r="C11" s="19"/>
      <c r="D11" s="18"/>
      <c r="E11" s="18"/>
      <c r="F11" s="18"/>
      <c r="G11" s="18"/>
      <c r="H11" s="18"/>
      <c r="I11" s="20"/>
      <c r="J11" s="20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1" t="s">
        <v>22</v>
      </c>
      <c r="B12" s="19"/>
      <c r="C12" s="19"/>
      <c r="D12" s="18"/>
      <c r="E12" s="18"/>
      <c r="F12" s="18"/>
      <c r="G12" s="18"/>
      <c r="H12" s="18"/>
      <c r="I12" s="20"/>
      <c r="J12" s="20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2" t="s">
        <v>23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2" t="s">
        <v>24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2" t="s">
        <v>25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2" t="s">
        <v>26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2" t="s">
        <v>27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2" t="s">
        <v>28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8" t="s">
        <v>29</v>
      </c>
      <c r="B22" s="2" t="s">
        <v>30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2"/>
      <c r="B23" s="2" t="s">
        <v>31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2" t="s">
        <v>32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2" t="s">
        <v>33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1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21" t="s">
        <v>35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23" t="s">
        <v>36</v>
      </c>
      <c r="B29" s="24" t="s">
        <v>37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8">
    <mergeCell ref="A7:A10"/>
    <mergeCell ref="B7:C10"/>
    <mergeCell ref="E7:H7"/>
    <mergeCell ref="I7:J7"/>
    <mergeCell ref="E8:H8"/>
    <mergeCell ref="I8:J8"/>
    <mergeCell ref="E9:H9"/>
    <mergeCell ref="I9:J9"/>
    <mergeCell ref="E10:H10"/>
    <mergeCell ref="I10:J10"/>
    <mergeCell ref="J4:K4"/>
    <mergeCell ref="B6:H6"/>
    <mergeCell ref="I6:J6"/>
    <mergeCell ref="M6:O9"/>
    <mergeCell ref="B3:D3"/>
    <mergeCell ref="G3:H3"/>
    <mergeCell ref="J3:K3"/>
    <mergeCell ref="G4:H4"/>
  </mergeCells>
  <phoneticPr fontId="14"/>
  <pageMargins left="0.7" right="0.7" top="0.75" bottom="0.75" header="0" footer="0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  <pageSetUpPr fitToPage="1"/>
  </sheetPr>
  <dimension ref="A1:Z1000"/>
  <sheetViews>
    <sheetView topLeftCell="A13" workbookViewId="0">
      <selection activeCell="K14" sqref="K14"/>
    </sheetView>
  </sheetViews>
  <sheetFormatPr defaultColWidth="14.453125" defaultRowHeight="15" customHeight="1"/>
  <cols>
    <col min="1" max="1" width="5.54296875" customWidth="1"/>
    <col min="2" max="2" width="11.6328125" customWidth="1"/>
    <col min="3" max="9" width="9.90625" customWidth="1"/>
    <col min="10" max="10" width="3.453125" customWidth="1"/>
    <col min="11" max="11" width="11.54296875" customWidth="1"/>
    <col min="12" max="12" width="3.453125" customWidth="1"/>
    <col min="13" max="13" width="12.36328125" customWidth="1"/>
    <col min="14" max="26" width="8.6328125" customWidth="1"/>
  </cols>
  <sheetData>
    <row r="1" spans="1:26" ht="51.75" customHeight="1">
      <c r="A1" s="71" t="s">
        <v>38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4.2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27.75" customHeight="1">
      <c r="A3" s="73" t="s">
        <v>39</v>
      </c>
      <c r="B3" s="74"/>
      <c r="C3" s="75" t="str">
        <f>IF(入力用!B3="","",入力用!B3)</f>
        <v/>
      </c>
      <c r="D3" s="74"/>
      <c r="E3" s="74"/>
      <c r="F3" s="27"/>
      <c r="G3" s="73" t="s">
        <v>2</v>
      </c>
      <c r="H3" s="74"/>
      <c r="I3" s="76" t="str">
        <f>IF(入力用!G3="","",入力用!G3)</f>
        <v/>
      </c>
      <c r="J3" s="74"/>
      <c r="K3" s="74"/>
      <c r="L3" s="74"/>
      <c r="M3" s="74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27.75" customHeight="1">
      <c r="A4" s="26"/>
      <c r="B4" s="28"/>
      <c r="C4" s="27"/>
      <c r="D4" s="27"/>
      <c r="E4" s="27"/>
      <c r="F4" s="27"/>
      <c r="G4" s="79" t="s">
        <v>6</v>
      </c>
      <c r="H4" s="78"/>
      <c r="I4" s="77" t="str">
        <f>IF(入力用!G4="","",入力用!G4)</f>
        <v/>
      </c>
      <c r="J4" s="78"/>
      <c r="K4" s="78"/>
      <c r="L4" s="78"/>
      <c r="M4" s="78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27.75" customHeight="1">
      <c r="A5" s="26"/>
      <c r="B5" s="28"/>
      <c r="C5" s="27"/>
      <c r="D5" s="27"/>
      <c r="E5" s="27"/>
      <c r="F5" s="27"/>
      <c r="G5" s="79" t="s">
        <v>40</v>
      </c>
      <c r="H5" s="78"/>
      <c r="I5" s="77" t="str">
        <f>IF(入力用!J3="","",入力用!J3)</f>
        <v/>
      </c>
      <c r="J5" s="78"/>
      <c r="K5" s="78"/>
      <c r="L5" s="78"/>
      <c r="M5" s="78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27.75" customHeight="1">
      <c r="A6" s="73" t="s">
        <v>5</v>
      </c>
      <c r="B6" s="74"/>
      <c r="C6" s="75" t="str">
        <f>IF(入力用!B4="","",IF(入力用!D4="","",入力用!B4&amp;"年"&amp;入力用!D4&amp;"月分"))</f>
        <v/>
      </c>
      <c r="D6" s="74"/>
      <c r="E6" s="74"/>
      <c r="F6" s="27"/>
      <c r="G6" s="79" t="s">
        <v>7</v>
      </c>
      <c r="H6" s="78"/>
      <c r="I6" s="77" t="str">
        <f>IF(入力用!J4="","",入力用!J4)</f>
        <v/>
      </c>
      <c r="J6" s="78"/>
      <c r="K6" s="78"/>
      <c r="L6" s="78"/>
      <c r="M6" s="78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7.75" customHeigh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2.7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21.75" customHeight="1">
      <c r="A9" s="25"/>
      <c r="B9" s="25"/>
      <c r="C9" s="25"/>
      <c r="D9" s="25"/>
      <c r="E9" s="25"/>
      <c r="F9" s="25"/>
      <c r="G9" s="25"/>
      <c r="H9" s="25"/>
      <c r="I9" s="90" t="s">
        <v>41</v>
      </c>
      <c r="J9" s="72"/>
      <c r="K9" s="90" t="s">
        <v>42</v>
      </c>
      <c r="L9" s="72"/>
      <c r="M9" s="29" t="s">
        <v>43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42" customHeight="1">
      <c r="A10" s="30" t="s">
        <v>8</v>
      </c>
      <c r="B10" s="91" t="s">
        <v>44</v>
      </c>
      <c r="C10" s="78"/>
      <c r="D10" s="78"/>
      <c r="E10" s="78"/>
      <c r="F10" s="78"/>
      <c r="G10" s="78"/>
      <c r="H10" s="92"/>
      <c r="I10" s="31">
        <f>入力用!I6</f>
        <v>0</v>
      </c>
      <c r="J10" s="32" t="s">
        <v>10</v>
      </c>
      <c r="K10" s="33">
        <f>ROUNDDOWN(I10,-3)</f>
        <v>0</v>
      </c>
      <c r="L10" s="34" t="s">
        <v>10</v>
      </c>
      <c r="M10" s="35" t="s">
        <v>45</v>
      </c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42" customHeight="1">
      <c r="A11" s="93" t="s">
        <v>11</v>
      </c>
      <c r="B11" s="83" t="s">
        <v>12</v>
      </c>
      <c r="C11" s="36" t="s">
        <v>13</v>
      </c>
      <c r="D11" s="96" t="s">
        <v>14</v>
      </c>
      <c r="E11" s="97"/>
      <c r="F11" s="97"/>
      <c r="G11" s="97"/>
      <c r="H11" s="98"/>
      <c r="I11" s="37">
        <f>入力用!I7</f>
        <v>0</v>
      </c>
      <c r="J11" s="38" t="s">
        <v>10</v>
      </c>
      <c r="K11" s="39">
        <f>ROUNDUP(I11,-3)</f>
        <v>0</v>
      </c>
      <c r="L11" s="40" t="s">
        <v>10</v>
      </c>
      <c r="M11" s="41" t="s">
        <v>46</v>
      </c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42" customHeight="1">
      <c r="A12" s="94"/>
      <c r="B12" s="84"/>
      <c r="C12" s="42" t="s">
        <v>15</v>
      </c>
      <c r="D12" s="99" t="s">
        <v>16</v>
      </c>
      <c r="E12" s="81"/>
      <c r="F12" s="81"/>
      <c r="G12" s="81"/>
      <c r="H12" s="82"/>
      <c r="I12" s="43">
        <f>入力用!I8</f>
        <v>0</v>
      </c>
      <c r="J12" s="44" t="s">
        <v>10</v>
      </c>
      <c r="K12" s="45">
        <f t="shared" ref="K12:K13" si="0">ROUNDUP(I12,-3)</f>
        <v>0</v>
      </c>
      <c r="L12" s="46" t="s">
        <v>10</v>
      </c>
      <c r="M12" s="41" t="s">
        <v>46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42" customHeight="1">
      <c r="A13" s="94"/>
      <c r="B13" s="84"/>
      <c r="C13" s="42" t="s">
        <v>17</v>
      </c>
      <c r="D13" s="99" t="s">
        <v>18</v>
      </c>
      <c r="E13" s="81"/>
      <c r="F13" s="81"/>
      <c r="G13" s="81"/>
      <c r="H13" s="82"/>
      <c r="I13" s="43">
        <f>入力用!I9</f>
        <v>0</v>
      </c>
      <c r="J13" s="44" t="s">
        <v>10</v>
      </c>
      <c r="K13" s="45">
        <f t="shared" si="0"/>
        <v>0</v>
      </c>
      <c r="L13" s="46" t="s">
        <v>10</v>
      </c>
      <c r="M13" s="41" t="s">
        <v>46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42" customHeight="1">
      <c r="A14" s="94"/>
      <c r="B14" s="84"/>
      <c r="C14" s="42" t="s">
        <v>19</v>
      </c>
      <c r="D14" s="99" t="s">
        <v>47</v>
      </c>
      <c r="E14" s="81"/>
      <c r="F14" s="81"/>
      <c r="G14" s="81"/>
      <c r="H14" s="82"/>
      <c r="I14" s="43">
        <f>入力用!I10</f>
        <v>0</v>
      </c>
      <c r="J14" s="44" t="s">
        <v>21</v>
      </c>
      <c r="K14" s="45">
        <f>I14*48000+107000</f>
        <v>107000</v>
      </c>
      <c r="L14" s="46" t="s">
        <v>10</v>
      </c>
      <c r="M14" s="47" t="s">
        <v>48</v>
      </c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42" customHeight="1">
      <c r="A15" s="94"/>
      <c r="B15" s="84"/>
      <c r="C15" s="42" t="s">
        <v>49</v>
      </c>
      <c r="D15" s="80" t="s">
        <v>50</v>
      </c>
      <c r="E15" s="81"/>
      <c r="F15" s="81"/>
      <c r="G15" s="81"/>
      <c r="H15" s="82"/>
      <c r="I15" s="48" t="s">
        <v>51</v>
      </c>
      <c r="J15" s="49"/>
      <c r="K15" s="50">
        <f>IF(ROUNDUP((K10-(SUM(K11:K14)))*0.2,-3)&gt;K14*2,K14*2,ROUNDUP((K10-(SUM(K11:K14)))*0.2,-3))</f>
        <v>-22000</v>
      </c>
      <c r="L15" s="46" t="s">
        <v>10</v>
      </c>
      <c r="M15" s="41" t="s">
        <v>46</v>
      </c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42" customHeight="1">
      <c r="A16" s="95"/>
      <c r="B16" s="85"/>
      <c r="C16" s="51" t="s">
        <v>52</v>
      </c>
      <c r="D16" s="100" t="s">
        <v>53</v>
      </c>
      <c r="E16" s="101"/>
      <c r="F16" s="101"/>
      <c r="G16" s="101"/>
      <c r="H16" s="102"/>
      <c r="I16" s="52" t="s">
        <v>51</v>
      </c>
      <c r="J16" s="53"/>
      <c r="K16" s="54">
        <f>SUM(K11:K15)</f>
        <v>85000</v>
      </c>
      <c r="L16" s="55" t="s">
        <v>10</v>
      </c>
      <c r="M16" s="56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63" customHeight="1">
      <c r="A17" s="57" t="s">
        <v>54</v>
      </c>
      <c r="B17" s="86" t="s">
        <v>55</v>
      </c>
      <c r="C17" s="87"/>
      <c r="D17" s="88" t="s">
        <v>56</v>
      </c>
      <c r="E17" s="74"/>
      <c r="F17" s="74"/>
      <c r="G17" s="74"/>
      <c r="H17" s="87"/>
      <c r="I17" s="58" t="s">
        <v>51</v>
      </c>
      <c r="J17" s="59"/>
      <c r="K17" s="60" t="str">
        <f>IF(K10-K16&lt;=0,"差押不可",K10-K16)</f>
        <v>差押不可</v>
      </c>
      <c r="L17" s="61" t="s">
        <v>10</v>
      </c>
      <c r="M17" s="62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21.7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6.7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42.75" customHeight="1">
      <c r="A20" s="25"/>
      <c r="B20" s="63" t="s">
        <v>57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42.75" customHeight="1">
      <c r="A21" s="25"/>
      <c r="B21" s="64" t="s">
        <v>58</v>
      </c>
      <c r="C21" s="65" t="s">
        <v>59</v>
      </c>
      <c r="D21" s="66">
        <v>1</v>
      </c>
      <c r="E21" s="66">
        <v>2</v>
      </c>
      <c r="F21" s="66">
        <v>3</v>
      </c>
      <c r="G21" s="66">
        <v>4</v>
      </c>
      <c r="H21" s="66">
        <v>5</v>
      </c>
      <c r="I21" s="67">
        <v>6</v>
      </c>
      <c r="J21" s="103" t="s">
        <v>60</v>
      </c>
      <c r="K21" s="104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42.75" customHeight="1">
      <c r="A22" s="25"/>
      <c r="B22" s="68" t="s">
        <v>61</v>
      </c>
      <c r="C22" s="69">
        <v>107000</v>
      </c>
      <c r="D22" s="69">
        <f t="shared" ref="D22:I22" si="1">107000+48000*D21</f>
        <v>155000</v>
      </c>
      <c r="E22" s="69">
        <f t="shared" si="1"/>
        <v>203000</v>
      </c>
      <c r="F22" s="69">
        <f t="shared" si="1"/>
        <v>251000</v>
      </c>
      <c r="G22" s="69">
        <f t="shared" si="1"/>
        <v>299000</v>
      </c>
      <c r="H22" s="69">
        <f t="shared" si="1"/>
        <v>347000</v>
      </c>
      <c r="I22" s="70">
        <f t="shared" si="1"/>
        <v>395000</v>
      </c>
      <c r="J22" s="105" t="s">
        <v>60</v>
      </c>
      <c r="K22" s="106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0.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42.75" customHeight="1">
      <c r="A24" s="25"/>
      <c r="B24" s="25" t="s">
        <v>62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42.75" customHeight="1">
      <c r="A25" s="25"/>
      <c r="B25" s="25" t="s">
        <v>86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22.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42.75" customHeight="1">
      <c r="A27" s="25"/>
      <c r="B27" s="63" t="s">
        <v>63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42.75" customHeight="1">
      <c r="A28" s="25"/>
      <c r="B28" s="25" t="s">
        <v>64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42.75" customHeight="1">
      <c r="A29" s="25"/>
      <c r="B29" s="25" t="s">
        <v>65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21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21.7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21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21.7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21.7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21.7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21.7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4.2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4.2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4.2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4.2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4.2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4.2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4.2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4.2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4.2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4.2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4.2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4.2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4.2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4.2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4.2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4.2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4.2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4.2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4.2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4.2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4.2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4.2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4.2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4.2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4.2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4.2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4.2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4.2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4.2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4.2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4.2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4.2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4.2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4.2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4.2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4.2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4.2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4.2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4.2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4.2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4.2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4.2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4.2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4.2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4.2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4.2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4.2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4.2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4.2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4.2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4.2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4.2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4.2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4.2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4.2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4.2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4.2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4.2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4.2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4.2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4.2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4.2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4.2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4.2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4.2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4.2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4.2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4.2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4.2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4.2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4.2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4.2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4.2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4.2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4.2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4.2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4.2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4.2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4.2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4.2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4.2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4.2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4.2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4.2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4.2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4.2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4.2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4.2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4.2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4.2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4.2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4.2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4.2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4.2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4.2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4.2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4.2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4.2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4.2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4.2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4.2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4.2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4.2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4.2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4.2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4.2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4.2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4.2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4.2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4.2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4.2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4.2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4.2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4.2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4.2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4.2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4.2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4.2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4.2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4.2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4.2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4.2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4.2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4.2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4.2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4.2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4.2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4.2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4.2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4.2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4.2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4.2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4.2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4.2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4.2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4.2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4.2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4.2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4.2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4.2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4.2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4.2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4.2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4.2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4.2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4.2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4.2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4.2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4.2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4.2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4.2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4.2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4.2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4.2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4.2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4.2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4.2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4.2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4.2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4.2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4.2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4.2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4.2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4.2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4.2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4.2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4.2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4.2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4.2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4.2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4.2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4.2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4.2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4.2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4.2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4.2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4.2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4.2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4.2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4.2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4.2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4.2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4.2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4.2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4.2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4.2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4.2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4.2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4.2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4.2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4.2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4.2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4.2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4.2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4.2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4.2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4.2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4.2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4.2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4.2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4.2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4.2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4.2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4.2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4.2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4.2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4.2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4.2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4.2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4.2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4.2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4.2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4.2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4.2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4.2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4.2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4.2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4.2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4.2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4.2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4.2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4.2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4.2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4.2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4.2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4.2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4.2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4.2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4.2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4.2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4.2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4.2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4.2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4.2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4.2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4.2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4.2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4.2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4.2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4.2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4.2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4.2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4.2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4.2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4.2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4.2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4.2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4.2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4.2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4.2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4.2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4.2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4.2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4.2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4.2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4.2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4.2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4.2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4.2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4.2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4.2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4.2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4.2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4.2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4.2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4.2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4.2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4.2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4.2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4.2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4.2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4.2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4.2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4.2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4.2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4.2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4.2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4.2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4.2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4.2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4.2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4.2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4.2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4.2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4.2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4.2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4.2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4.2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4.2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4.2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4.2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4.2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4.2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4.2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4.2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4.2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4.2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4.2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4.2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4.2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4.2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4.2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4.2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4.2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4.2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4.2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4.2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4.2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4.2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4.2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4.2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4.2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4.2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4.2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4.2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4.2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4.2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4.2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4.2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4.2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4.2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4.2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4.2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4.2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4.2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4.2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4.2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4.2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4.2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4.2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4.2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4.2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4.2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4.2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4.2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4.2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4.2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4.2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4.2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4.2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4.2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4.2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4.2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4.2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4.2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4.2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4.2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4.2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4.2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4.2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4.2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4.2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4.2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4.2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4.2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4.2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4.2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4.2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4.2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4.2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4.2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4.2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4.2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4.2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4.2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4.2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4.2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4.2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4.2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4.2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4.2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4.2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4.2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4.2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4.2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4.2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4.2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4.2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4.2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4.2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4.2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4.2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4.2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4.2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4.2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4.2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4.2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4.2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4.2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4.2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4.2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4.2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4.2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4.2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4.2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4.2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4.2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4.2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4.2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4.2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4.2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4.2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4.2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4.2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4.2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4.2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4.2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4.2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4.2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4.2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4.2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4.2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4.2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4.2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4.2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4.2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4.2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4.2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4.2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4.2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4.2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4.2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4.2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4.2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4.2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4.2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4.2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4.2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4.2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4.2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4.2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4.2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4.2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4.2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4.2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4.2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4.2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4.2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4.2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4.2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4.2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4.2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4.2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4.2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4.2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4.2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4.2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4.2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4.2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4.2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4.2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4.2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4.2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4.2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4.2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4.2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4.2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4.2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4.2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4.2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4.2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4.2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4.2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4.2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4.2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4.2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4.2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4.2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4.2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4.2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4.2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4.2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4.2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4.2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4.2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4.2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4.2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4.2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4.2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4.2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4.2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4.2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4.2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4.2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4.2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4.2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4.2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4.2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4.2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4.2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4.2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4.2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4.2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4.2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4.2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4.2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4.2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4.2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4.2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4.2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4.2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4.2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4.2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4.2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4.2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4.2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4.2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4.2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4.2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4.2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4.2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4.2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4.2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4.2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4.2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4.2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4.2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4.2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4.2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4.2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4.2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4.2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4.2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4.2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4.2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4.2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4.2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4.2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4.2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4.2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4.2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4.2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4.2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4.2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4.2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4.2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4.2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4.2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4.2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4.2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4.2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4.2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4.2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4.2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4.2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4.2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4.2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4.2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4.2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4.2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4.2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4.2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4.2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4.2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4.2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4.2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4.2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4.2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4.2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4.2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4.2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4.2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4.2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4.2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4.2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4.2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4.2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4.2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4.2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4.2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4.2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4.2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4.2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4.2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4.2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4.2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4.2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4.2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4.2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4.2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4.2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4.2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4.2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4.2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4.2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4.2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4.2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4.2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4.2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4.2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4.2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4.2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4.2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4.2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4.2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4.2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4.2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4.2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4.2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4.2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4.2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4.2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4.2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4.2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4.2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4.2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4.2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4.2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4.2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4.2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4.2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4.2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4.2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4.2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4.2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4.2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4.2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4.2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4.2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4.2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4.2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4.2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4.2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4.2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4.2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4.2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4.2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4.2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4.2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4.2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4.2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4.2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4.2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4.2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4.2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4.2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4.2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4.2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4.2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4.2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4.2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4.2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4.2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4.2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4.2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4.2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4.2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4.2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4.2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4.2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4.2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4.2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4.2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4.2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4.2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4.2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4.2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4.2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4.2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4.2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4.2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4.2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4.2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4.2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4.2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4.2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4.2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4.2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4.2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4.2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4.2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4.2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4.2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4.2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4.2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4.2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4.2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4.2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4.2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4.2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4.2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4.2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4.2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4.2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4.2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4.2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4.2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4.2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4.2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4.2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4.2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4.2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4.2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4.2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4.2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4.2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4.2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4.2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4.2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4.2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4.2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4.2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4.2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4.2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4.2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4.2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4.2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4.2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4.2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4.2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4.2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4.2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4.2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4.2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4.2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4.2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4.2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4.2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4.2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4.2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4.2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4.2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4.2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4.2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4.2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4.2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4.2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4.2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4.2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4.2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4.2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4.2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4.2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4.2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4.2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4.2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4.2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4.2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4.2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4.2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4.2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4.2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4.2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4.2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4.2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4.2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4.2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4.2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4.2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4.2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4.2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4.2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4.2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4.2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4.2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4.2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4.2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4.2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4.2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4.2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4.2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4.2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4.2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4.2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4.2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4.2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4.2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4.2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4.2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4.2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4.2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4.2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4.2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4.2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4.2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4.2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4.2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4.2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4.2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4.2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4.2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4.2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4.2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4.2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4.2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4.2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4.2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4.2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4.2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4.2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4.2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4.2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4.2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4.2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4.2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4.2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4.2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4.2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4.2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4.2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4.2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4.2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4.2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4.2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4.2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4.2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4.2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4.2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4.2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4.2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4.2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4.2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4.2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4.2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4.2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4.2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4.2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4.2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4.2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4.2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4.2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4.2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4.2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4.2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4.2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4.2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4.2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4.2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4.2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4.2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4.2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4.2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4.2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4.2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4.2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4.2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4.2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4.2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4.2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4.2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4.2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4.2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4.2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4.2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4.2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4.2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4.2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4.2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4.2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4.2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4.2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4.2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4.2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4.2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4.2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4.2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4.2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4.2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4.2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4.2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4.2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4.2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4.2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4.2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4.2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4.2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4.2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4.2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4.2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4.2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4.2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4.2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4.2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4.2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4.2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4.2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4.2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4.2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4.2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4.2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4.2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4.2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4.2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4.2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4.2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4.2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4.2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4.2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4.2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4.2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4.2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4.2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4.2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4.2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4.2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4.2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4.2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4.2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4.2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4.2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4.2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4.2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4.2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4.2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4.2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4.2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4.2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4.2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4.2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4.2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4.2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4.2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4.2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4.2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4.2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4.2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4.2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4.2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4.2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4.2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4.2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4.2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4.2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4.2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4.2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4.2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4.2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4.2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4.2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4.2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4.2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4.2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4.2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4.2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4.2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4.2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4.2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4.2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4.2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4.2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4.2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4.2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4.2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4.2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4.2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4.2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4.2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4.2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4.2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4.2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4.2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4.2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4.2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4.2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4.2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4.2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4.2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4.2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4.2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4.2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4.2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4.2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4.2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4.2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mergeCells count="28">
    <mergeCell ref="J21:K21"/>
    <mergeCell ref="J22:K22"/>
    <mergeCell ref="I9:J9"/>
    <mergeCell ref="B10:H10"/>
    <mergeCell ref="A11:A16"/>
    <mergeCell ref="D11:H11"/>
    <mergeCell ref="D12:H12"/>
    <mergeCell ref="D13:H13"/>
    <mergeCell ref="D16:H16"/>
    <mergeCell ref="K9:L9"/>
    <mergeCell ref="D14:H14"/>
    <mergeCell ref="D15:H15"/>
    <mergeCell ref="B11:B16"/>
    <mergeCell ref="B17:C17"/>
    <mergeCell ref="D17:H17"/>
    <mergeCell ref="G4:H4"/>
    <mergeCell ref="I4:M4"/>
    <mergeCell ref="G5:H5"/>
    <mergeCell ref="I5:M5"/>
    <mergeCell ref="A6:B6"/>
    <mergeCell ref="C6:E6"/>
    <mergeCell ref="G6:H6"/>
    <mergeCell ref="I6:M6"/>
    <mergeCell ref="A1:M1"/>
    <mergeCell ref="A3:B3"/>
    <mergeCell ref="C3:E3"/>
    <mergeCell ref="G3:H3"/>
    <mergeCell ref="I3:M3"/>
  </mergeCells>
  <phoneticPr fontId="14"/>
  <printOptions horizontalCentered="1"/>
  <pageMargins left="0.70866141732283472" right="0.70866141732283472" top="0.74803149606299213" bottom="0.74803149606299213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  <pageSetUpPr fitToPage="1"/>
  </sheetPr>
  <dimension ref="A1:Z1000"/>
  <sheetViews>
    <sheetView topLeftCell="A20" workbookViewId="0">
      <selection activeCell="B26" sqref="B26"/>
    </sheetView>
  </sheetViews>
  <sheetFormatPr defaultColWidth="14.453125" defaultRowHeight="15" customHeight="1"/>
  <cols>
    <col min="1" max="1" width="5.54296875" customWidth="1"/>
    <col min="2" max="2" width="11.6328125" customWidth="1"/>
    <col min="3" max="9" width="9.90625" customWidth="1"/>
    <col min="10" max="10" width="3.453125" customWidth="1"/>
    <col min="11" max="11" width="11.54296875" customWidth="1"/>
    <col min="12" max="12" width="3.453125" customWidth="1"/>
    <col min="13" max="13" width="12.36328125" customWidth="1"/>
    <col min="14" max="26" width="8.6328125" customWidth="1"/>
  </cols>
  <sheetData>
    <row r="1" spans="1:26" ht="51.75" customHeight="1">
      <c r="A1" s="71" t="s">
        <v>38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4.2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27.75" customHeight="1">
      <c r="A3" s="73" t="s">
        <v>39</v>
      </c>
      <c r="B3" s="74"/>
      <c r="C3" s="75" t="str">
        <f>IF(入力用!B3="","",入力用!B3)</f>
        <v/>
      </c>
      <c r="D3" s="74"/>
      <c r="E3" s="74"/>
      <c r="F3" s="27"/>
      <c r="G3" s="73" t="s">
        <v>2</v>
      </c>
      <c r="H3" s="74"/>
      <c r="I3" s="76" t="str">
        <f>IF(入力用!G3="","",入力用!G3)</f>
        <v/>
      </c>
      <c r="J3" s="74"/>
      <c r="K3" s="74"/>
      <c r="L3" s="74"/>
      <c r="M3" s="74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27.75" customHeight="1">
      <c r="A4" s="26"/>
      <c r="B4" s="28"/>
      <c r="C4" s="27"/>
      <c r="D4" s="27"/>
      <c r="E4" s="27"/>
      <c r="F4" s="27"/>
      <c r="G4" s="79" t="s">
        <v>6</v>
      </c>
      <c r="H4" s="78"/>
      <c r="I4" s="77" t="str">
        <f>IF(入力用!G4="","",入力用!G4)</f>
        <v/>
      </c>
      <c r="J4" s="78"/>
      <c r="K4" s="78"/>
      <c r="L4" s="78"/>
      <c r="M4" s="78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27.75" customHeight="1">
      <c r="A5" s="26"/>
      <c r="B5" s="28"/>
      <c r="C5" s="27"/>
      <c r="D5" s="27"/>
      <c r="E5" s="27"/>
      <c r="F5" s="27"/>
      <c r="G5" s="79" t="s">
        <v>40</v>
      </c>
      <c r="H5" s="78"/>
      <c r="I5" s="77" t="str">
        <f>IF(入力用!J3="","",入力用!J3)</f>
        <v/>
      </c>
      <c r="J5" s="78"/>
      <c r="K5" s="78"/>
      <c r="L5" s="78"/>
      <c r="M5" s="78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27.75" customHeight="1">
      <c r="A6" s="73" t="s">
        <v>5</v>
      </c>
      <c r="B6" s="74"/>
      <c r="C6" s="75" t="str">
        <f>IF(入力用!B4="","",IF(入力用!D4="","",入力用!B4&amp;"年"&amp;入力用!D4&amp;"月分"))</f>
        <v/>
      </c>
      <c r="D6" s="74"/>
      <c r="E6" s="74"/>
      <c r="F6" s="27"/>
      <c r="G6" s="79" t="s">
        <v>7</v>
      </c>
      <c r="H6" s="78"/>
      <c r="I6" s="77" t="str">
        <f>IF(入力用!J4="","",入力用!J4)</f>
        <v/>
      </c>
      <c r="J6" s="78"/>
      <c r="K6" s="78"/>
      <c r="L6" s="78"/>
      <c r="M6" s="78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7.75" customHeigh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2.7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21.75" customHeight="1">
      <c r="A9" s="25"/>
      <c r="B9" s="25"/>
      <c r="C9" s="25"/>
      <c r="D9" s="25"/>
      <c r="E9" s="25"/>
      <c r="F9" s="25"/>
      <c r="G9" s="25"/>
      <c r="H9" s="25"/>
      <c r="I9" s="90" t="s">
        <v>41</v>
      </c>
      <c r="J9" s="72"/>
      <c r="K9" s="90" t="s">
        <v>42</v>
      </c>
      <c r="L9" s="72"/>
      <c r="M9" s="29" t="s">
        <v>43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42" customHeight="1">
      <c r="A10" s="30" t="s">
        <v>8</v>
      </c>
      <c r="B10" s="91" t="s">
        <v>44</v>
      </c>
      <c r="C10" s="78"/>
      <c r="D10" s="78"/>
      <c r="E10" s="78"/>
      <c r="F10" s="78"/>
      <c r="G10" s="78"/>
      <c r="H10" s="92"/>
      <c r="I10" s="31">
        <f>入力用!I6</f>
        <v>0</v>
      </c>
      <c r="J10" s="32" t="s">
        <v>10</v>
      </c>
      <c r="K10" s="33">
        <f>ROUNDDOWN(I10,-2)</f>
        <v>0</v>
      </c>
      <c r="L10" s="34" t="s">
        <v>10</v>
      </c>
      <c r="M10" s="35" t="s">
        <v>66</v>
      </c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42" customHeight="1">
      <c r="A11" s="93" t="s">
        <v>11</v>
      </c>
      <c r="B11" s="83" t="s">
        <v>12</v>
      </c>
      <c r="C11" s="36" t="s">
        <v>13</v>
      </c>
      <c r="D11" s="96" t="s">
        <v>14</v>
      </c>
      <c r="E11" s="97"/>
      <c r="F11" s="97"/>
      <c r="G11" s="97"/>
      <c r="H11" s="98"/>
      <c r="I11" s="37">
        <f>入力用!I7</f>
        <v>0</v>
      </c>
      <c r="J11" s="38" t="s">
        <v>10</v>
      </c>
      <c r="K11" s="39">
        <f t="shared" ref="K11:K13" si="0">ROUNDUP(I11,-2)</f>
        <v>0</v>
      </c>
      <c r="L11" s="40" t="s">
        <v>10</v>
      </c>
      <c r="M11" s="41" t="s">
        <v>67</v>
      </c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42" customHeight="1">
      <c r="A12" s="94"/>
      <c r="B12" s="84"/>
      <c r="C12" s="42" t="s">
        <v>15</v>
      </c>
      <c r="D12" s="99" t="s">
        <v>16</v>
      </c>
      <c r="E12" s="81"/>
      <c r="F12" s="81"/>
      <c r="G12" s="81"/>
      <c r="H12" s="82"/>
      <c r="I12" s="43">
        <f>入力用!I8</f>
        <v>0</v>
      </c>
      <c r="J12" s="44" t="s">
        <v>10</v>
      </c>
      <c r="K12" s="45">
        <f t="shared" si="0"/>
        <v>0</v>
      </c>
      <c r="L12" s="46" t="s">
        <v>10</v>
      </c>
      <c r="M12" s="41" t="s">
        <v>67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42" customHeight="1">
      <c r="A13" s="94"/>
      <c r="B13" s="84"/>
      <c r="C13" s="42" t="s">
        <v>17</v>
      </c>
      <c r="D13" s="99" t="s">
        <v>18</v>
      </c>
      <c r="E13" s="81"/>
      <c r="F13" s="81"/>
      <c r="G13" s="81"/>
      <c r="H13" s="82"/>
      <c r="I13" s="43">
        <f>入力用!I9</f>
        <v>0</v>
      </c>
      <c r="J13" s="44" t="s">
        <v>10</v>
      </c>
      <c r="K13" s="45">
        <f t="shared" si="0"/>
        <v>0</v>
      </c>
      <c r="L13" s="46" t="s">
        <v>10</v>
      </c>
      <c r="M13" s="41" t="s">
        <v>67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42" customHeight="1">
      <c r="A14" s="94"/>
      <c r="B14" s="84"/>
      <c r="C14" s="42" t="s">
        <v>19</v>
      </c>
      <c r="D14" s="99" t="s">
        <v>47</v>
      </c>
      <c r="E14" s="81"/>
      <c r="F14" s="81"/>
      <c r="G14" s="81"/>
      <c r="H14" s="82"/>
      <c r="I14" s="43">
        <f>入力用!I10</f>
        <v>0</v>
      </c>
      <c r="J14" s="44" t="s">
        <v>21</v>
      </c>
      <c r="K14" s="45">
        <f>I14*48000+107000</f>
        <v>107000</v>
      </c>
      <c r="L14" s="46" t="s">
        <v>10</v>
      </c>
      <c r="M14" s="47" t="s">
        <v>48</v>
      </c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42" customHeight="1">
      <c r="A15" s="94"/>
      <c r="B15" s="84"/>
      <c r="C15" s="42" t="s">
        <v>49</v>
      </c>
      <c r="D15" s="80" t="s">
        <v>50</v>
      </c>
      <c r="E15" s="81"/>
      <c r="F15" s="81"/>
      <c r="G15" s="81"/>
      <c r="H15" s="82"/>
      <c r="I15" s="48" t="s">
        <v>51</v>
      </c>
      <c r="J15" s="49"/>
      <c r="K15" s="50">
        <f>IF(ROUNDUP((K10-(SUM(K11:K14)))*0.2,-2)&gt;K14*2,K14*2,ROUNDUP((K10-(SUM(K11:K14)))*0.2,-2))</f>
        <v>-21400</v>
      </c>
      <c r="L15" s="46" t="s">
        <v>10</v>
      </c>
      <c r="M15" s="41" t="s">
        <v>67</v>
      </c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42" customHeight="1">
      <c r="A16" s="95"/>
      <c r="B16" s="85"/>
      <c r="C16" s="51" t="s">
        <v>52</v>
      </c>
      <c r="D16" s="100" t="s">
        <v>53</v>
      </c>
      <c r="E16" s="101"/>
      <c r="F16" s="101"/>
      <c r="G16" s="101"/>
      <c r="H16" s="102"/>
      <c r="I16" s="52" t="s">
        <v>51</v>
      </c>
      <c r="J16" s="53"/>
      <c r="K16" s="54">
        <f>SUM(K11:K15)</f>
        <v>85600</v>
      </c>
      <c r="L16" s="55" t="s">
        <v>10</v>
      </c>
      <c r="M16" s="56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63" customHeight="1">
      <c r="A17" s="57" t="s">
        <v>54</v>
      </c>
      <c r="B17" s="86" t="s">
        <v>55</v>
      </c>
      <c r="C17" s="87"/>
      <c r="D17" s="88" t="s">
        <v>56</v>
      </c>
      <c r="E17" s="74"/>
      <c r="F17" s="74"/>
      <c r="G17" s="74"/>
      <c r="H17" s="87"/>
      <c r="I17" s="58" t="s">
        <v>51</v>
      </c>
      <c r="J17" s="59"/>
      <c r="K17" s="60" t="str">
        <f>IF(K10-K16&lt;=0,"差押不可",K10-K16)</f>
        <v>差押不可</v>
      </c>
      <c r="L17" s="61" t="s">
        <v>10</v>
      </c>
      <c r="M17" s="62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21.7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6.7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42.75" customHeight="1">
      <c r="A20" s="25"/>
      <c r="B20" s="63" t="s">
        <v>57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42.75" customHeight="1">
      <c r="A21" s="25"/>
      <c r="B21" s="64" t="s">
        <v>58</v>
      </c>
      <c r="C21" s="65" t="s">
        <v>68</v>
      </c>
      <c r="D21" s="66">
        <v>1</v>
      </c>
      <c r="E21" s="66">
        <v>2</v>
      </c>
      <c r="F21" s="66">
        <v>3</v>
      </c>
      <c r="G21" s="66">
        <v>4</v>
      </c>
      <c r="H21" s="66">
        <v>5</v>
      </c>
      <c r="I21" s="67">
        <v>6</v>
      </c>
      <c r="J21" s="103" t="s">
        <v>60</v>
      </c>
      <c r="K21" s="104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42.75" customHeight="1">
      <c r="A22" s="25"/>
      <c r="B22" s="68" t="s">
        <v>61</v>
      </c>
      <c r="C22" s="69">
        <v>107000</v>
      </c>
      <c r="D22" s="69">
        <f t="shared" ref="D22:I22" si="1">107000+48000*D21</f>
        <v>155000</v>
      </c>
      <c r="E22" s="69">
        <f t="shared" si="1"/>
        <v>203000</v>
      </c>
      <c r="F22" s="69">
        <f t="shared" si="1"/>
        <v>251000</v>
      </c>
      <c r="G22" s="69">
        <f t="shared" si="1"/>
        <v>299000</v>
      </c>
      <c r="H22" s="69">
        <f t="shared" si="1"/>
        <v>347000</v>
      </c>
      <c r="I22" s="70">
        <f t="shared" si="1"/>
        <v>395000</v>
      </c>
      <c r="J22" s="105" t="s">
        <v>60</v>
      </c>
      <c r="K22" s="106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0.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42.75" customHeight="1">
      <c r="A24" s="25"/>
      <c r="B24" s="25" t="s">
        <v>62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42.75" customHeight="1">
      <c r="A25" s="25"/>
      <c r="B25" s="25" t="s">
        <v>86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22.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42.75" customHeight="1">
      <c r="A27" s="25"/>
      <c r="B27" s="63" t="s">
        <v>63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42.75" customHeight="1">
      <c r="A28" s="25"/>
      <c r="B28" s="25" t="s">
        <v>64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42.75" customHeight="1">
      <c r="A29" s="25"/>
      <c r="B29" s="25" t="s">
        <v>65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21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21.7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21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21.7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21.7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21.7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21.7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4.2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4.2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4.2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4.2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4.2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4.2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4.2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4.2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4.2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4.2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4.2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4.2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4.2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4.2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4.2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4.2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4.2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4.2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4.2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4.2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4.2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4.2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4.2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4.2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4.2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4.2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4.2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4.2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4.2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4.2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4.2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4.2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4.2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4.2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4.2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4.2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4.2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4.2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4.2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4.2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4.2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4.2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4.2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4.2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4.2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4.2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4.2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4.2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4.2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4.2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4.2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4.2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4.2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4.2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4.2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4.2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4.2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4.2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4.2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4.2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4.2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4.2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4.2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4.2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4.2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4.2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4.2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4.2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4.2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4.2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4.2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4.2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4.2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4.2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4.2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4.2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4.2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4.2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4.2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4.2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4.2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4.2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4.2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4.2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4.2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4.2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4.2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4.2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4.2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4.2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4.2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4.2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4.2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4.2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4.2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4.2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4.2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4.2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4.2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4.2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4.2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4.2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4.2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4.2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4.2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4.2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4.2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4.2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4.2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4.2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4.2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4.2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4.2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4.2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4.2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4.2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4.2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4.2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4.2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4.2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4.2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4.2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4.2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4.2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4.2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4.2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4.2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4.2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4.2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4.2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4.2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4.2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4.2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4.2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4.2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4.2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4.2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4.2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4.2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4.2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4.2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4.2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4.2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4.2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4.2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4.2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4.2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4.2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4.2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4.2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4.2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4.2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4.2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4.2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4.2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4.2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4.2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4.2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4.2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4.2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4.2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4.2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4.2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4.2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4.2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4.2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4.2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4.2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4.2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4.2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4.2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4.2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4.2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4.2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4.2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4.2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4.2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4.2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4.2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4.2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4.2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4.2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4.2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4.2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4.2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4.2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4.2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4.2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4.2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4.2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4.2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4.2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4.2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4.2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4.2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4.2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4.2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4.2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4.2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4.2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4.2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4.2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4.2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4.2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4.2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4.2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4.2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4.2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4.2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4.2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4.2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4.2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4.2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4.2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4.2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4.2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4.2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4.2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4.2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4.2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4.2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4.2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4.2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4.2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4.2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4.2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4.2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4.2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4.2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4.2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4.2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4.2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4.2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4.2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4.2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4.2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4.2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4.2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4.2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4.2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4.2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4.2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4.2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4.2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4.2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4.2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4.2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4.2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4.2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4.2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4.2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4.2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4.2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4.2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4.2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4.2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4.2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4.2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4.2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4.2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4.2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4.2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4.2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4.2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4.2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4.2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4.2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4.2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4.2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4.2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4.2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4.2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4.2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4.2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4.2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4.2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4.2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4.2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4.2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4.2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4.2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4.2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4.2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4.2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4.2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4.2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4.2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4.2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4.2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4.2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4.2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4.2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4.2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4.2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4.2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4.2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4.2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4.2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4.2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4.2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4.2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4.2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4.2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4.2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4.2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4.2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4.2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4.2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4.2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4.2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4.2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4.2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4.2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4.2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4.2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4.2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4.2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4.2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4.2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4.2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4.2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4.2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4.2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4.2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4.2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4.2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4.2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4.2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4.2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4.2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4.2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4.2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4.2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4.2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4.2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4.2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4.2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4.2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4.2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4.2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4.2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4.2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4.2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4.2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4.2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4.2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4.2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4.2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4.2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4.2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4.2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4.2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4.2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4.2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4.2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4.2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4.2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4.2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4.2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4.2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4.2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4.2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4.2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4.2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4.2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4.2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4.2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4.2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4.2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4.2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4.2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4.2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4.2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4.2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4.2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4.2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4.2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4.2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4.2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4.2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4.2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4.2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4.2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4.2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4.2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4.2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4.2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4.2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4.2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4.2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4.2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4.2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4.2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4.2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4.2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4.2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4.2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4.2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4.2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4.2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4.2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4.2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4.2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4.2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4.2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4.2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4.2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4.2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4.2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4.2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4.2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4.2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4.2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4.2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4.2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4.2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4.2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4.2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4.2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4.2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4.2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4.2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4.2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4.2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4.2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4.2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4.2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4.2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4.2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4.2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4.2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4.2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4.2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4.2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4.2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4.2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4.2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4.2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4.2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4.2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4.2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4.2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4.2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4.2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4.2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4.2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4.2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4.2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4.2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4.2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4.2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4.2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4.2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4.2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4.2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4.2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4.2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4.2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4.2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4.2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4.2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4.2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4.2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4.2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4.2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4.2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4.2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4.2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4.2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4.2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4.2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4.2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4.2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4.2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4.2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4.2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4.2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4.2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4.2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4.2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4.2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4.2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4.2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4.2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4.2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4.2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4.2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4.2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4.2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4.2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4.2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4.2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4.2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4.2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4.2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4.2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4.2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4.2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4.2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4.2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4.2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4.2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4.2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4.2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4.2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4.2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4.2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4.2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4.2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4.2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4.2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4.2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4.2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4.2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4.2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4.2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4.2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4.2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4.2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4.2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4.2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4.2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4.2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4.2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4.2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4.2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4.2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4.2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4.2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4.2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4.2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4.2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4.2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4.2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4.2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4.2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4.2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4.2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4.2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4.2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4.2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4.2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4.2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4.2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4.2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4.2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4.2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4.2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4.2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4.2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4.2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4.2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4.2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4.2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4.2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4.2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4.2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4.2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4.2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4.2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4.2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4.2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4.2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4.2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4.2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4.2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4.2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4.2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4.2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4.2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4.2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4.2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4.2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4.2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4.2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4.2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4.2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4.2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4.2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4.2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4.2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4.2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4.2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4.2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4.2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4.2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4.2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4.2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4.2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4.2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4.2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4.2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4.2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4.2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4.2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4.2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4.2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4.2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4.2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4.2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4.2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4.2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4.2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4.2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4.2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4.2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4.2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4.2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4.2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4.2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4.2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4.2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4.2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4.2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4.2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4.2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4.2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4.2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4.2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4.2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4.2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4.2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4.2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4.2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4.2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4.2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4.2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4.2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4.2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4.2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4.2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4.2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4.2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4.2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4.2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4.2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4.2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4.2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4.2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4.2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4.2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4.2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4.2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4.2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4.2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4.2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4.2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4.2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4.2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4.2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4.2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4.2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4.2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4.2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4.2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4.2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4.2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4.2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4.2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4.2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4.2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4.2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4.2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4.2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4.2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4.2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4.2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4.2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4.2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4.2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4.2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4.2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4.2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4.2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4.2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4.2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4.2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4.2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4.2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4.2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4.2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4.2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4.2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4.2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4.2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4.2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4.2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4.2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4.2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4.2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4.2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4.2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4.2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4.2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4.2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4.2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4.2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4.2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4.2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4.2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4.2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4.2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4.2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4.2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4.2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4.2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4.2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4.2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4.2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4.2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4.2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4.2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4.2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4.2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4.2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4.2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4.2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4.2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4.2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4.2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4.2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4.2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4.2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4.2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4.2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4.2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4.2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4.2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4.2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4.2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4.2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4.2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4.2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4.2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4.2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4.2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4.2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4.2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4.2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4.2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4.2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4.2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4.2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4.2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4.2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4.2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4.2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4.2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4.2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4.2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4.2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4.2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4.2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4.2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4.2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4.2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4.2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4.2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4.2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4.2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4.2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4.2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4.2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4.2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4.2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4.2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4.2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4.2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4.2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4.2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4.2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4.2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4.2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4.2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4.2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4.2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4.2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4.2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4.2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4.2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4.2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4.2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4.2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4.2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4.2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4.2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4.2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4.2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4.2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4.2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4.2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4.2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4.2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4.2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4.2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4.2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4.2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4.2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4.2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4.2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4.2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4.2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4.2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4.2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4.2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4.2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4.2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4.2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4.2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4.2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4.2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4.2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4.2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4.2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4.2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4.2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4.2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4.2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4.2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4.2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4.2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4.2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4.2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4.2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4.2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4.2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4.2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4.2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4.2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4.2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4.2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4.2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4.2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4.2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4.2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4.2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4.2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4.2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4.2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4.2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4.2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4.2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4.2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4.2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4.2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4.2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4.2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4.2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4.2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4.2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4.2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4.2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4.2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4.2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4.2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4.2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4.2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4.2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4.2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4.2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4.2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4.2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4.2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4.2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4.2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4.2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4.2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4.2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4.2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4.2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4.2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4.2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4.2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4.2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4.2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4.2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4.2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4.2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4.2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4.2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4.2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4.2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4.2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4.2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4.2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4.2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4.2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4.2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4.2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4.2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4.2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4.2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4.2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4.2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4.2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4.2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4.2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4.2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4.2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4.2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4.2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4.2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4.2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4.2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4.2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4.2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4.2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4.2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4.2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4.2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4.2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4.2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4.2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4.2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4.2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4.2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4.2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4.2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4.2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4.2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4.2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4.2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4.2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4.2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4.2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4.2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4.2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4.2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4.2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4.2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4.2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4.2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4.2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4.2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4.2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4.2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4.2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4.2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4.2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4.2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4.2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4.2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4.2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4.2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4.2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4.2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4.2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4.2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4.2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4.2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4.2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4.2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4.2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4.2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4.2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4.2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4.2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4.2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4.2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4.2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4.2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4.2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4.2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4.2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mergeCells count="28">
    <mergeCell ref="J21:K21"/>
    <mergeCell ref="J22:K22"/>
    <mergeCell ref="I9:J9"/>
    <mergeCell ref="B10:H10"/>
    <mergeCell ref="A11:A16"/>
    <mergeCell ref="D11:H11"/>
    <mergeCell ref="D12:H12"/>
    <mergeCell ref="D13:H13"/>
    <mergeCell ref="D16:H16"/>
    <mergeCell ref="K9:L9"/>
    <mergeCell ref="D14:H14"/>
    <mergeCell ref="D15:H15"/>
    <mergeCell ref="B11:B16"/>
    <mergeCell ref="B17:C17"/>
    <mergeCell ref="D17:H17"/>
    <mergeCell ref="G4:H4"/>
    <mergeCell ref="I4:M4"/>
    <mergeCell ref="G5:H5"/>
    <mergeCell ref="I5:M5"/>
    <mergeCell ref="A6:B6"/>
    <mergeCell ref="C6:E6"/>
    <mergeCell ref="G6:H6"/>
    <mergeCell ref="I6:M6"/>
    <mergeCell ref="A1:M1"/>
    <mergeCell ref="A3:B3"/>
    <mergeCell ref="C3:E3"/>
    <mergeCell ref="G3:H3"/>
    <mergeCell ref="I3:M3"/>
  </mergeCells>
  <phoneticPr fontId="14"/>
  <printOptions horizontalCentered="1"/>
  <pageMargins left="0.70866141732283472" right="0.70866141732283472" top="0.74803149606299213" bottom="0.74803149606299213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Z1000"/>
  <sheetViews>
    <sheetView topLeftCell="A17" workbookViewId="0">
      <selection activeCell="B26" sqref="B26"/>
    </sheetView>
  </sheetViews>
  <sheetFormatPr defaultColWidth="14.453125" defaultRowHeight="15" customHeight="1"/>
  <cols>
    <col min="1" max="1" width="5.54296875" customWidth="1"/>
    <col min="2" max="2" width="11.6328125" customWidth="1"/>
    <col min="3" max="9" width="9.90625" customWidth="1"/>
    <col min="10" max="10" width="3.453125" customWidth="1"/>
    <col min="11" max="11" width="11.54296875" customWidth="1"/>
    <col min="12" max="12" width="3.453125" customWidth="1"/>
    <col min="13" max="13" width="12.36328125" customWidth="1"/>
    <col min="14" max="26" width="8.6328125" customWidth="1"/>
  </cols>
  <sheetData>
    <row r="1" spans="1:26" ht="51.75" customHeight="1">
      <c r="A1" s="71" t="s">
        <v>38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4.2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27.75" customHeight="1">
      <c r="A3" s="73" t="s">
        <v>39</v>
      </c>
      <c r="B3" s="74"/>
      <c r="C3" s="75" t="str">
        <f>IF(入力用!B3="","",入力用!B3)</f>
        <v/>
      </c>
      <c r="D3" s="74"/>
      <c r="E3" s="74"/>
      <c r="F3" s="27"/>
      <c r="G3" s="73" t="s">
        <v>2</v>
      </c>
      <c r="H3" s="74"/>
      <c r="I3" s="76" t="str">
        <f>IF(入力用!G3="","",入力用!G3)</f>
        <v/>
      </c>
      <c r="J3" s="74"/>
      <c r="K3" s="74"/>
      <c r="L3" s="74"/>
      <c r="M3" s="74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27.75" customHeight="1">
      <c r="A4" s="26"/>
      <c r="B4" s="28"/>
      <c r="C4" s="27"/>
      <c r="D4" s="27"/>
      <c r="E4" s="27"/>
      <c r="F4" s="27"/>
      <c r="G4" s="79" t="s">
        <v>6</v>
      </c>
      <c r="H4" s="78"/>
      <c r="I4" s="77" t="str">
        <f>IF(入力用!G4="","",入力用!G4)</f>
        <v/>
      </c>
      <c r="J4" s="78"/>
      <c r="K4" s="78"/>
      <c r="L4" s="78"/>
      <c r="M4" s="78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27.75" customHeight="1">
      <c r="A5" s="26"/>
      <c r="B5" s="28"/>
      <c r="C5" s="27"/>
      <c r="D5" s="27"/>
      <c r="E5" s="27"/>
      <c r="F5" s="27"/>
      <c r="G5" s="79" t="s">
        <v>40</v>
      </c>
      <c r="H5" s="78"/>
      <c r="I5" s="77" t="str">
        <f>IF(入力用!J3="","",入力用!J3)</f>
        <v/>
      </c>
      <c r="J5" s="78"/>
      <c r="K5" s="78"/>
      <c r="L5" s="78"/>
      <c r="M5" s="78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27.75" customHeight="1">
      <c r="A6" s="73" t="s">
        <v>5</v>
      </c>
      <c r="B6" s="74"/>
      <c r="C6" s="75" t="str">
        <f>IF(入力用!B4="","",IF(入力用!D4="","",入力用!B4&amp;"年"&amp;入力用!D4&amp;"月分"))</f>
        <v/>
      </c>
      <c r="D6" s="74"/>
      <c r="E6" s="74"/>
      <c r="F6" s="27"/>
      <c r="G6" s="79" t="s">
        <v>7</v>
      </c>
      <c r="H6" s="78"/>
      <c r="I6" s="77" t="str">
        <f>IF(入力用!J4="","",入力用!J4)</f>
        <v/>
      </c>
      <c r="J6" s="78"/>
      <c r="K6" s="78"/>
      <c r="L6" s="78"/>
      <c r="M6" s="78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7.75" customHeigh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2.7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21.75" customHeight="1">
      <c r="A9" s="25"/>
      <c r="B9" s="25"/>
      <c r="C9" s="25"/>
      <c r="D9" s="25"/>
      <c r="E9" s="25"/>
      <c r="F9" s="25"/>
      <c r="G9" s="25"/>
      <c r="H9" s="25"/>
      <c r="I9" s="90" t="s">
        <v>41</v>
      </c>
      <c r="J9" s="72"/>
      <c r="K9" s="90" t="s">
        <v>42</v>
      </c>
      <c r="L9" s="72"/>
      <c r="M9" s="29" t="s">
        <v>43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42" customHeight="1">
      <c r="A10" s="30" t="s">
        <v>8</v>
      </c>
      <c r="B10" s="91" t="s">
        <v>44</v>
      </c>
      <c r="C10" s="78"/>
      <c r="D10" s="78"/>
      <c r="E10" s="78"/>
      <c r="F10" s="78"/>
      <c r="G10" s="78"/>
      <c r="H10" s="92"/>
      <c r="I10" s="31">
        <f>入力用!I6</f>
        <v>0</v>
      </c>
      <c r="J10" s="32" t="s">
        <v>10</v>
      </c>
      <c r="K10" s="33">
        <f>ROUNDDOWN(I10,-2)</f>
        <v>0</v>
      </c>
      <c r="L10" s="34" t="s">
        <v>10</v>
      </c>
      <c r="M10" s="35" t="s">
        <v>66</v>
      </c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42" customHeight="1">
      <c r="A11" s="93" t="s">
        <v>11</v>
      </c>
      <c r="B11" s="83" t="s">
        <v>12</v>
      </c>
      <c r="C11" s="36" t="s">
        <v>13</v>
      </c>
      <c r="D11" s="96" t="s">
        <v>14</v>
      </c>
      <c r="E11" s="97"/>
      <c r="F11" s="97"/>
      <c r="G11" s="97"/>
      <c r="H11" s="98"/>
      <c r="I11" s="37">
        <f>入力用!I7</f>
        <v>0</v>
      </c>
      <c r="J11" s="38" t="s">
        <v>10</v>
      </c>
      <c r="K11" s="39">
        <f t="shared" ref="K11:K13" si="0">ROUNDUP(I11,-2)</f>
        <v>0</v>
      </c>
      <c r="L11" s="40" t="s">
        <v>10</v>
      </c>
      <c r="M11" s="41" t="s">
        <v>67</v>
      </c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42" customHeight="1">
      <c r="A12" s="94"/>
      <c r="B12" s="84"/>
      <c r="C12" s="42" t="s">
        <v>15</v>
      </c>
      <c r="D12" s="99" t="s">
        <v>16</v>
      </c>
      <c r="E12" s="81"/>
      <c r="F12" s="81"/>
      <c r="G12" s="81"/>
      <c r="H12" s="82"/>
      <c r="I12" s="43">
        <f>入力用!I8</f>
        <v>0</v>
      </c>
      <c r="J12" s="44" t="s">
        <v>10</v>
      </c>
      <c r="K12" s="45">
        <f t="shared" si="0"/>
        <v>0</v>
      </c>
      <c r="L12" s="46" t="s">
        <v>10</v>
      </c>
      <c r="M12" s="41" t="s">
        <v>67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42" customHeight="1">
      <c r="A13" s="94"/>
      <c r="B13" s="84"/>
      <c r="C13" s="42" t="s">
        <v>17</v>
      </c>
      <c r="D13" s="99" t="s">
        <v>18</v>
      </c>
      <c r="E13" s="81"/>
      <c r="F13" s="81"/>
      <c r="G13" s="81"/>
      <c r="H13" s="82"/>
      <c r="I13" s="43">
        <f>入力用!I9</f>
        <v>0</v>
      </c>
      <c r="J13" s="44" t="s">
        <v>10</v>
      </c>
      <c r="K13" s="45">
        <f t="shared" si="0"/>
        <v>0</v>
      </c>
      <c r="L13" s="46" t="s">
        <v>10</v>
      </c>
      <c r="M13" s="41" t="s">
        <v>67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42" customHeight="1">
      <c r="A14" s="94"/>
      <c r="B14" s="84"/>
      <c r="C14" s="42" t="s">
        <v>19</v>
      </c>
      <c r="D14" s="99" t="s">
        <v>47</v>
      </c>
      <c r="E14" s="81"/>
      <c r="F14" s="81"/>
      <c r="G14" s="81"/>
      <c r="H14" s="82"/>
      <c r="I14" s="43">
        <f>入力用!I10</f>
        <v>0</v>
      </c>
      <c r="J14" s="44" t="s">
        <v>21</v>
      </c>
      <c r="K14" s="45">
        <f>I14*11200+25200</f>
        <v>25200</v>
      </c>
      <c r="L14" s="46" t="s">
        <v>10</v>
      </c>
      <c r="M14" s="47" t="s">
        <v>48</v>
      </c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42" customHeight="1">
      <c r="A15" s="94"/>
      <c r="B15" s="84"/>
      <c r="C15" s="42" t="s">
        <v>49</v>
      </c>
      <c r="D15" s="80" t="s">
        <v>50</v>
      </c>
      <c r="E15" s="81"/>
      <c r="F15" s="81"/>
      <c r="G15" s="81"/>
      <c r="H15" s="82"/>
      <c r="I15" s="48" t="s">
        <v>51</v>
      </c>
      <c r="J15" s="49"/>
      <c r="K15" s="50">
        <f>IF(ROUNDUP((K10-(SUM(K11:K14)))*0.2,-2)&gt;K14*2,K14*2,ROUNDUP((K10-(SUM(K11:K14)))*0.2,-2))</f>
        <v>-5100</v>
      </c>
      <c r="L15" s="46" t="s">
        <v>10</v>
      </c>
      <c r="M15" s="41" t="s">
        <v>67</v>
      </c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42" customHeight="1">
      <c r="A16" s="95"/>
      <c r="B16" s="85"/>
      <c r="C16" s="51" t="s">
        <v>52</v>
      </c>
      <c r="D16" s="100" t="s">
        <v>53</v>
      </c>
      <c r="E16" s="101"/>
      <c r="F16" s="101"/>
      <c r="G16" s="101"/>
      <c r="H16" s="102"/>
      <c r="I16" s="52" t="s">
        <v>51</v>
      </c>
      <c r="J16" s="53"/>
      <c r="K16" s="54">
        <f>SUM(K11:K15)</f>
        <v>20100</v>
      </c>
      <c r="L16" s="55" t="s">
        <v>10</v>
      </c>
      <c r="M16" s="56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63" customHeight="1">
      <c r="A17" s="57" t="s">
        <v>54</v>
      </c>
      <c r="B17" s="86" t="s">
        <v>55</v>
      </c>
      <c r="C17" s="87"/>
      <c r="D17" s="88" t="s">
        <v>56</v>
      </c>
      <c r="E17" s="74"/>
      <c r="F17" s="74"/>
      <c r="G17" s="74"/>
      <c r="H17" s="87"/>
      <c r="I17" s="58" t="s">
        <v>51</v>
      </c>
      <c r="J17" s="59"/>
      <c r="K17" s="60" t="str">
        <f>IF(K10-K16&lt;=0,"差押不可",K10-K16)</f>
        <v>差押不可</v>
      </c>
      <c r="L17" s="61" t="s">
        <v>10</v>
      </c>
      <c r="M17" s="62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21.7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6.7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42.75" customHeight="1">
      <c r="A20" s="25"/>
      <c r="B20" s="63" t="s">
        <v>69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42.75" customHeight="1">
      <c r="A21" s="25"/>
      <c r="B21" s="64" t="s">
        <v>58</v>
      </c>
      <c r="C21" s="65" t="s">
        <v>70</v>
      </c>
      <c r="D21" s="66">
        <v>1</v>
      </c>
      <c r="E21" s="66">
        <v>2</v>
      </c>
      <c r="F21" s="66">
        <v>3</v>
      </c>
      <c r="G21" s="66">
        <v>4</v>
      </c>
      <c r="H21" s="66">
        <v>5</v>
      </c>
      <c r="I21" s="67">
        <v>6</v>
      </c>
      <c r="J21" s="103" t="s">
        <v>60</v>
      </c>
      <c r="K21" s="104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42.75" customHeight="1">
      <c r="A22" s="25"/>
      <c r="B22" s="68" t="s">
        <v>61</v>
      </c>
      <c r="C22" s="69">
        <v>107000</v>
      </c>
      <c r="D22" s="69">
        <f t="shared" ref="D22:I22" si="1">107000+48000*D21</f>
        <v>155000</v>
      </c>
      <c r="E22" s="69">
        <f t="shared" si="1"/>
        <v>203000</v>
      </c>
      <c r="F22" s="69">
        <f t="shared" si="1"/>
        <v>251000</v>
      </c>
      <c r="G22" s="69">
        <f t="shared" si="1"/>
        <v>299000</v>
      </c>
      <c r="H22" s="69">
        <f t="shared" si="1"/>
        <v>347000</v>
      </c>
      <c r="I22" s="70">
        <f t="shared" si="1"/>
        <v>395000</v>
      </c>
      <c r="J22" s="105" t="s">
        <v>60</v>
      </c>
      <c r="K22" s="106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0.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42.75" customHeight="1">
      <c r="A24" s="25"/>
      <c r="B24" s="25" t="s">
        <v>62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42.75" customHeight="1">
      <c r="A25" s="25"/>
      <c r="B25" s="25" t="s">
        <v>85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42.75" customHeight="1">
      <c r="A26" s="25"/>
      <c r="B26" s="63" t="s">
        <v>71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42.75" customHeight="1">
      <c r="A27" s="25"/>
      <c r="B27" s="64" t="s">
        <v>58</v>
      </c>
      <c r="C27" s="65" t="s">
        <v>72</v>
      </c>
      <c r="D27" s="66">
        <v>1</v>
      </c>
      <c r="E27" s="66">
        <v>2</v>
      </c>
      <c r="F27" s="66">
        <v>3</v>
      </c>
      <c r="G27" s="66">
        <v>4</v>
      </c>
      <c r="H27" s="66">
        <v>5</v>
      </c>
      <c r="I27" s="67">
        <v>6</v>
      </c>
      <c r="J27" s="103" t="s">
        <v>60</v>
      </c>
      <c r="K27" s="104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42.75" customHeight="1">
      <c r="A28" s="25"/>
      <c r="B28" s="68" t="s">
        <v>61</v>
      </c>
      <c r="C28" s="69">
        <v>25200</v>
      </c>
      <c r="D28" s="69">
        <f t="shared" ref="D28:I28" si="2">25200+11200*D27</f>
        <v>36400</v>
      </c>
      <c r="E28" s="69">
        <f t="shared" si="2"/>
        <v>47600</v>
      </c>
      <c r="F28" s="69">
        <f t="shared" si="2"/>
        <v>58800</v>
      </c>
      <c r="G28" s="69">
        <f t="shared" si="2"/>
        <v>70000</v>
      </c>
      <c r="H28" s="69">
        <f t="shared" si="2"/>
        <v>81200</v>
      </c>
      <c r="I28" s="69">
        <f t="shared" si="2"/>
        <v>92400</v>
      </c>
      <c r="J28" s="105" t="s">
        <v>60</v>
      </c>
      <c r="K28" s="106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0.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29.25" customHeight="1">
      <c r="A30" s="25"/>
      <c r="B30" s="25" t="s">
        <v>73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31.5" customHeight="1">
      <c r="A31" s="25"/>
      <c r="B31" s="25" t="s">
        <v>74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53.25" customHeight="1">
      <c r="A32" s="25"/>
      <c r="B32" s="89" t="s">
        <v>75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41.25" customHeight="1">
      <c r="A33" s="25"/>
      <c r="B33" s="89" t="s">
        <v>83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39.75" customHeight="1">
      <c r="A34" s="25"/>
      <c r="B34" s="89" t="s">
        <v>84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34.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42.75" customHeight="1">
      <c r="A36" s="25"/>
      <c r="B36" s="63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42.7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42.7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21.7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21.7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21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21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21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4.2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4.2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4.2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4.2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4.2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4.2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4.2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4.2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4.2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4.2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4.2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4.2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4.2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4.2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4.2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4.2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4.2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4.2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4.2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4.2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4.2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4.2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4.2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4.2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4.2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4.2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4.2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4.2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4.2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4.2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4.2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4.2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4.2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4.2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4.2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4.2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4.2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4.2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4.2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4.2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4.2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4.2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4.2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4.2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4.2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4.2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4.2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4.2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4.2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4.2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4.2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4.2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4.2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4.2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4.2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4.2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4.2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4.2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4.2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4.2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4.2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4.2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4.2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4.2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4.2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4.2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4.2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4.2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4.2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4.2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4.2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4.2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4.2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4.2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4.2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4.2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4.2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4.2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4.2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4.2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4.2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4.2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4.2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4.2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4.2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4.2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4.2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4.2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4.2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4.2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4.2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4.2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4.2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4.2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4.2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4.2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4.2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4.2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4.2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4.2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4.2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4.2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4.2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4.2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4.2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4.2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4.2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4.2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4.2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4.2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4.2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4.2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4.2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4.2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4.2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4.2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4.2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4.2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4.2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4.2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4.2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4.2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4.2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4.2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4.2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4.2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4.2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4.2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4.2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4.2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4.2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4.2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4.2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4.2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4.2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4.2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4.2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4.2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4.2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4.2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4.2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4.2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4.2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4.2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4.2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4.2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4.2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4.2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4.2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4.2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4.2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4.2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4.2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4.2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4.2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4.2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4.2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4.2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4.2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4.2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4.2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4.2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4.2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4.2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4.2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4.2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4.2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4.2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4.2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4.2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4.2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4.2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4.2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4.2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4.2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4.2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4.2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4.2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4.2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4.2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4.2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4.2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4.2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4.2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4.2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4.2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4.2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4.2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4.2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4.2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4.2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4.2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4.2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4.2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4.2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4.2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4.2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4.2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4.2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4.2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4.2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4.2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4.2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4.2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4.2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4.2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4.2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4.2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4.2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4.2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4.2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4.2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4.2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4.2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4.2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4.2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4.2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4.2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4.2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4.2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4.2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4.2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4.2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4.2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4.2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4.2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4.2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4.2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4.2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4.2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4.2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4.2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4.2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4.2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4.2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4.2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4.2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4.2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4.2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4.2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4.2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4.2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4.2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4.2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4.2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4.2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4.2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4.2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4.2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4.2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4.2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4.2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4.2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4.2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4.2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4.2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4.2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4.2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4.2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4.2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4.2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4.2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4.2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4.2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4.2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4.2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4.2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4.2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4.2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4.2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4.2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4.2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4.2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4.2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4.2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4.2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4.2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4.2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4.2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4.2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4.2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4.2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4.2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4.2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4.2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4.2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4.2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4.2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4.2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4.2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4.2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4.2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4.2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4.2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4.2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4.2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4.2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4.2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4.2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4.2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4.2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4.2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4.2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4.2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4.2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4.2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4.2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4.2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4.2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4.2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4.2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4.2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4.2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4.2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4.2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4.2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4.2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4.2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4.2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4.2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4.2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4.2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4.2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4.2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4.2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4.2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4.2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4.2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4.2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4.2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4.2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4.2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4.2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4.2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4.2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4.2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4.2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4.2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4.2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4.2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4.2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4.2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4.2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4.2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4.2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4.2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4.2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4.2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4.2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4.2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4.2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4.2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4.2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4.2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4.2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4.2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4.2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4.2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4.2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4.2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4.2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4.2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4.2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4.2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4.2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4.2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4.2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4.2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4.2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4.2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4.2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4.2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4.2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4.2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4.2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4.2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4.2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4.2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4.2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4.2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4.2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4.2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4.2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4.2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4.2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4.2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4.2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4.2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4.2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4.2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4.2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4.2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4.2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4.2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4.2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4.2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4.2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4.2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4.2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4.2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4.2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4.2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4.2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4.2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4.2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4.2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4.2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4.2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4.2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4.2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4.2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4.2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4.2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4.2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4.2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4.2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4.2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4.2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4.2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4.2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4.2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4.2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4.2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4.2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4.2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4.2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4.2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4.2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4.2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4.2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4.2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4.2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4.2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4.2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4.2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4.2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4.2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4.2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4.2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4.2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4.2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4.2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4.2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4.2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4.2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4.2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4.2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4.2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4.2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4.2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4.2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4.2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4.2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4.2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4.2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4.2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4.2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4.2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4.2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4.2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4.2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4.2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4.2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4.2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4.2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4.2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4.2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4.2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4.2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4.2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4.2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4.2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4.2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4.2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4.2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4.2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4.2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4.2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4.2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4.2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4.2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4.2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4.2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4.2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4.2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4.2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4.2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4.2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4.2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4.2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4.2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4.2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4.2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4.2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4.2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4.2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4.2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4.2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4.2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4.2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4.2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4.2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4.2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4.2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4.2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4.2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4.2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4.2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4.2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4.2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4.2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4.2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4.2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4.2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4.2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4.2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4.2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4.2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4.2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4.2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4.2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4.2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4.2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4.2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4.2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4.2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4.2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4.2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4.2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4.2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4.2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4.2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4.2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4.2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4.2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4.2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4.2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4.2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4.2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4.2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4.2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4.2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4.2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4.2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4.2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4.2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4.2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4.2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4.2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4.2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4.2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4.2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4.2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4.2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4.2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4.2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4.2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4.2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4.2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4.2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4.2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4.2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4.2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4.2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4.2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4.2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4.2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4.2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4.2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4.2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4.2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4.2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4.2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4.2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4.2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4.2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4.2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4.2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4.2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4.2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4.2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4.2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4.2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4.2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4.2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4.2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4.2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4.2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4.2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4.2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4.2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4.2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4.2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4.2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4.2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4.2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4.2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4.2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4.2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4.2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4.2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4.2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4.2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4.2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4.2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4.2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4.2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4.2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4.2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4.2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4.2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4.2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4.2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4.2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4.2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4.2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4.2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4.2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4.2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4.2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4.2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4.2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4.2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4.2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4.2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4.2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4.2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4.2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4.2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4.2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4.2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4.2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4.2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4.2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4.2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4.2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4.2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4.2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4.2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4.2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4.2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4.2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4.2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4.2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4.2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4.2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4.2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4.2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4.2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4.2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4.2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4.2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4.2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4.2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4.2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4.2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4.2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4.2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4.2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4.2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4.2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4.2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4.2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4.2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4.2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4.2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4.2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4.2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4.2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4.2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4.2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4.2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4.2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4.2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4.2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4.2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4.2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4.2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4.2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4.2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4.2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4.2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4.2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4.2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4.2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4.2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4.2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4.2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4.2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4.2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4.2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4.2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4.2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4.2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4.2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4.2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4.2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4.2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4.2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4.2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4.2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4.2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4.2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4.2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4.2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4.2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4.2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4.2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4.2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4.2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4.2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4.2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4.2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4.2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4.2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4.2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4.2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4.2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4.2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4.2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4.2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4.2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4.2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4.2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4.2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4.2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4.2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4.2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4.2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4.2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4.2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4.2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4.2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4.2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4.2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4.2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4.2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4.2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4.2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4.2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4.2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4.2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4.2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4.2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4.2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4.2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4.2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4.2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4.2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4.2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4.2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4.2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4.2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4.2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4.2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4.2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4.2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4.2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4.2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4.2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4.2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4.2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4.2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4.2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4.2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4.2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4.2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4.2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4.2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4.2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4.2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4.2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4.2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4.2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4.2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4.2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4.2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4.2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4.2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4.2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4.2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4.2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4.2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4.2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4.2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4.2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4.2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4.2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4.2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4.2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4.2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4.2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4.2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4.2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4.2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4.2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4.2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4.2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4.2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4.2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4.2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4.2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4.2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4.2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4.2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4.2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4.2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4.2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4.2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4.2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4.2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4.2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4.2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4.2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4.2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4.2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4.2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4.2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4.2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4.2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4.2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4.2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4.2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4.2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4.2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4.2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4.2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4.2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4.2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4.2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4.2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4.2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4.2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4.2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4.2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4.2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4.2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4.2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4.2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4.2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4.2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4.2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4.2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4.2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4.2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4.2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4.2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4.2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4.2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4.2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4.2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4.2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4.2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4.2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4.2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4.2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4.2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4.2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4.2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4.2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4.2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4.2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4.2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4.2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4.2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4.2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4.2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4.2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4.2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4.2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4.2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4.2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4.2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4.2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4.2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4.2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4.2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4.2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4.2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4.2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4.2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4.2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4.2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4.2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4.2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4.2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4.2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4.2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4.2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4.2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4.2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4.2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4.2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4.2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4.2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4.2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4.2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4.2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4.2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4.2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4.2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4.2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4.2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4.2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4.2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4.2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4.2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4.2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4.2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4.2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4.2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4.2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4.2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4.2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4.2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4.2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4.2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4.2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4.2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4.2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4.2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4.2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4.2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4.2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4.2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4.2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4.2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4.2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4.2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4.2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4.2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4.2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4.2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4.2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4.2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4.2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4.2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4.2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4.2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4.2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4.2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4.2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4.2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4.2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4.2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4.2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4.2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4.2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4.2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4.2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4.2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4.2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4.2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4.2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4.2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mergeCells count="33">
    <mergeCell ref="B33:M33"/>
    <mergeCell ref="B34:M34"/>
    <mergeCell ref="I9:J9"/>
    <mergeCell ref="B10:H10"/>
    <mergeCell ref="A11:A16"/>
    <mergeCell ref="D11:H11"/>
    <mergeCell ref="D12:H12"/>
    <mergeCell ref="D13:H13"/>
    <mergeCell ref="D16:H16"/>
    <mergeCell ref="J21:K21"/>
    <mergeCell ref="J22:K22"/>
    <mergeCell ref="J27:K27"/>
    <mergeCell ref="J28:K28"/>
    <mergeCell ref="B32:M32"/>
    <mergeCell ref="K9:L9"/>
    <mergeCell ref="D14:H14"/>
    <mergeCell ref="D15:H15"/>
    <mergeCell ref="B11:B16"/>
    <mergeCell ref="B17:C17"/>
    <mergeCell ref="D17:H17"/>
    <mergeCell ref="G4:H4"/>
    <mergeCell ref="I4:M4"/>
    <mergeCell ref="G5:H5"/>
    <mergeCell ref="I5:M5"/>
    <mergeCell ref="A6:B6"/>
    <mergeCell ref="C6:E6"/>
    <mergeCell ref="G6:H6"/>
    <mergeCell ref="I6:M6"/>
    <mergeCell ref="A1:M1"/>
    <mergeCell ref="A3:B3"/>
    <mergeCell ref="C3:E3"/>
    <mergeCell ref="G3:H3"/>
    <mergeCell ref="I3:M3"/>
  </mergeCells>
  <phoneticPr fontId="14"/>
  <printOptions horizontalCentered="1"/>
  <pageMargins left="0.70866141732283472" right="0.70866141732283472" top="0.74803149606299213" bottom="0.74803149606299213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Z1000"/>
  <sheetViews>
    <sheetView topLeftCell="A31" workbookViewId="0">
      <selection activeCell="B26" sqref="B26"/>
    </sheetView>
  </sheetViews>
  <sheetFormatPr defaultColWidth="14.453125" defaultRowHeight="15" customHeight="1"/>
  <cols>
    <col min="1" max="1" width="5.54296875" customWidth="1"/>
    <col min="2" max="2" width="11.6328125" customWidth="1"/>
    <col min="3" max="9" width="9.90625" customWidth="1"/>
    <col min="10" max="10" width="3.453125" customWidth="1"/>
    <col min="11" max="11" width="11.54296875" customWidth="1"/>
    <col min="12" max="12" width="3.453125" customWidth="1"/>
    <col min="13" max="13" width="12.36328125" customWidth="1"/>
    <col min="14" max="26" width="8.6328125" customWidth="1"/>
  </cols>
  <sheetData>
    <row r="1" spans="1:26" ht="51.75" customHeight="1">
      <c r="A1" s="71" t="s">
        <v>38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4.2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27.75" customHeight="1">
      <c r="A3" s="73" t="s">
        <v>39</v>
      </c>
      <c r="B3" s="74"/>
      <c r="C3" s="75" t="str">
        <f>IF(入力用!B3="","",入力用!B3)</f>
        <v/>
      </c>
      <c r="D3" s="74"/>
      <c r="E3" s="74"/>
      <c r="F3" s="27"/>
      <c r="G3" s="73" t="s">
        <v>2</v>
      </c>
      <c r="H3" s="74"/>
      <c r="I3" s="76" t="str">
        <f>IF(入力用!G3="","",入力用!G3)</f>
        <v/>
      </c>
      <c r="J3" s="74"/>
      <c r="K3" s="74"/>
      <c r="L3" s="74"/>
      <c r="M3" s="74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27.75" customHeight="1">
      <c r="A4" s="26"/>
      <c r="B4" s="28"/>
      <c r="C4" s="27"/>
      <c r="D4" s="27"/>
      <c r="E4" s="27"/>
      <c r="F4" s="27"/>
      <c r="G4" s="79" t="s">
        <v>6</v>
      </c>
      <c r="H4" s="78"/>
      <c r="I4" s="77" t="str">
        <f>IF(入力用!G4="","",入力用!G4)</f>
        <v/>
      </c>
      <c r="J4" s="78"/>
      <c r="K4" s="78"/>
      <c r="L4" s="78"/>
      <c r="M4" s="78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27.75" customHeight="1">
      <c r="A5" s="26"/>
      <c r="B5" s="28"/>
      <c r="C5" s="27"/>
      <c r="D5" s="27"/>
      <c r="E5" s="27"/>
      <c r="F5" s="27"/>
      <c r="G5" s="79" t="s">
        <v>40</v>
      </c>
      <c r="H5" s="78"/>
      <c r="I5" s="77" t="str">
        <f>IF(入力用!J3="","",入力用!J3)</f>
        <v/>
      </c>
      <c r="J5" s="78"/>
      <c r="K5" s="78"/>
      <c r="L5" s="78"/>
      <c r="M5" s="78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27.75" customHeight="1">
      <c r="A6" s="73" t="s">
        <v>5</v>
      </c>
      <c r="B6" s="74"/>
      <c r="C6" s="75" t="str">
        <f>IF(入力用!B4="","",IF(入力用!D4="","",入力用!B4&amp;"年"&amp;入力用!D4&amp;"月分"))</f>
        <v/>
      </c>
      <c r="D6" s="74"/>
      <c r="E6" s="74"/>
      <c r="F6" s="27"/>
      <c r="G6" s="79" t="s">
        <v>7</v>
      </c>
      <c r="H6" s="78"/>
      <c r="I6" s="77" t="str">
        <f>IF(入力用!J4="","",入力用!J4)</f>
        <v/>
      </c>
      <c r="J6" s="78"/>
      <c r="K6" s="78"/>
      <c r="L6" s="78"/>
      <c r="M6" s="78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7.75" customHeigh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2.7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21.75" customHeight="1">
      <c r="A9" s="25"/>
      <c r="B9" s="25"/>
      <c r="C9" s="25"/>
      <c r="D9" s="25"/>
      <c r="E9" s="25"/>
      <c r="F9" s="25"/>
      <c r="G9" s="25"/>
      <c r="H9" s="25"/>
      <c r="I9" s="90" t="s">
        <v>41</v>
      </c>
      <c r="J9" s="72"/>
      <c r="K9" s="90" t="s">
        <v>42</v>
      </c>
      <c r="L9" s="72"/>
      <c r="M9" s="29" t="s">
        <v>43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42" customHeight="1">
      <c r="A10" s="30" t="s">
        <v>8</v>
      </c>
      <c r="B10" s="91" t="s">
        <v>44</v>
      </c>
      <c r="C10" s="78"/>
      <c r="D10" s="78"/>
      <c r="E10" s="78"/>
      <c r="F10" s="78"/>
      <c r="G10" s="78"/>
      <c r="H10" s="92"/>
      <c r="I10" s="31">
        <f>入力用!I6</f>
        <v>0</v>
      </c>
      <c r="J10" s="32" t="s">
        <v>10</v>
      </c>
      <c r="K10" s="33">
        <f>ROUNDDOWN(I10,-2)</f>
        <v>0</v>
      </c>
      <c r="L10" s="34" t="s">
        <v>10</v>
      </c>
      <c r="M10" s="35" t="s">
        <v>66</v>
      </c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42" customHeight="1">
      <c r="A11" s="93" t="s">
        <v>11</v>
      </c>
      <c r="B11" s="83" t="s">
        <v>12</v>
      </c>
      <c r="C11" s="36" t="s">
        <v>13</v>
      </c>
      <c r="D11" s="96" t="s">
        <v>14</v>
      </c>
      <c r="E11" s="97"/>
      <c r="F11" s="97"/>
      <c r="G11" s="97"/>
      <c r="H11" s="98"/>
      <c r="I11" s="37">
        <f>入力用!I7</f>
        <v>0</v>
      </c>
      <c r="J11" s="38" t="s">
        <v>10</v>
      </c>
      <c r="K11" s="39">
        <f t="shared" ref="K11:K13" si="0">ROUNDUP(I11,-2)</f>
        <v>0</v>
      </c>
      <c r="L11" s="40" t="s">
        <v>10</v>
      </c>
      <c r="M11" s="41" t="s">
        <v>67</v>
      </c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42" customHeight="1">
      <c r="A12" s="94"/>
      <c r="B12" s="84"/>
      <c r="C12" s="42" t="s">
        <v>15</v>
      </c>
      <c r="D12" s="99" t="s">
        <v>16</v>
      </c>
      <c r="E12" s="81"/>
      <c r="F12" s="81"/>
      <c r="G12" s="81"/>
      <c r="H12" s="82"/>
      <c r="I12" s="43">
        <f>入力用!I8</f>
        <v>0</v>
      </c>
      <c r="J12" s="44" t="s">
        <v>10</v>
      </c>
      <c r="K12" s="45">
        <f t="shared" si="0"/>
        <v>0</v>
      </c>
      <c r="L12" s="46" t="s">
        <v>10</v>
      </c>
      <c r="M12" s="41" t="s">
        <v>67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42" customHeight="1">
      <c r="A13" s="94"/>
      <c r="B13" s="84"/>
      <c r="C13" s="42" t="s">
        <v>17</v>
      </c>
      <c r="D13" s="99" t="s">
        <v>18</v>
      </c>
      <c r="E13" s="81"/>
      <c r="F13" s="81"/>
      <c r="G13" s="81"/>
      <c r="H13" s="82"/>
      <c r="I13" s="43">
        <f>入力用!I9</f>
        <v>0</v>
      </c>
      <c r="J13" s="44" t="s">
        <v>10</v>
      </c>
      <c r="K13" s="45">
        <f t="shared" si="0"/>
        <v>0</v>
      </c>
      <c r="L13" s="46" t="s">
        <v>10</v>
      </c>
      <c r="M13" s="41" t="s">
        <v>67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42" customHeight="1">
      <c r="A14" s="94"/>
      <c r="B14" s="84"/>
      <c r="C14" s="42" t="s">
        <v>19</v>
      </c>
      <c r="D14" s="99" t="s">
        <v>47</v>
      </c>
      <c r="E14" s="81"/>
      <c r="F14" s="81"/>
      <c r="G14" s="81"/>
      <c r="H14" s="82"/>
      <c r="I14" s="43">
        <f>入力用!I10</f>
        <v>0</v>
      </c>
      <c r="J14" s="44" t="s">
        <v>21</v>
      </c>
      <c r="K14" s="45">
        <f>I14*1600+3600</f>
        <v>3600</v>
      </c>
      <c r="L14" s="46" t="s">
        <v>10</v>
      </c>
      <c r="M14" s="47" t="s">
        <v>48</v>
      </c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42" customHeight="1">
      <c r="A15" s="94"/>
      <c r="B15" s="84"/>
      <c r="C15" s="42" t="s">
        <v>49</v>
      </c>
      <c r="D15" s="80" t="s">
        <v>50</v>
      </c>
      <c r="E15" s="81"/>
      <c r="F15" s="81"/>
      <c r="G15" s="81"/>
      <c r="H15" s="82"/>
      <c r="I15" s="48" t="s">
        <v>51</v>
      </c>
      <c r="J15" s="49"/>
      <c r="K15" s="50">
        <f>IF(ROUNDUP((K10-(SUM(K11:K14)))*0.2,-2)&gt;K14*2,K14*2,ROUNDUP((K10-(SUM(K11:K14)))*0.2,-2))</f>
        <v>-800</v>
      </c>
      <c r="L15" s="46" t="s">
        <v>10</v>
      </c>
      <c r="M15" s="41" t="s">
        <v>67</v>
      </c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42" customHeight="1">
      <c r="A16" s="95"/>
      <c r="B16" s="85"/>
      <c r="C16" s="51" t="s">
        <v>52</v>
      </c>
      <c r="D16" s="100" t="s">
        <v>53</v>
      </c>
      <c r="E16" s="101"/>
      <c r="F16" s="101"/>
      <c r="G16" s="101"/>
      <c r="H16" s="102"/>
      <c r="I16" s="52" t="s">
        <v>51</v>
      </c>
      <c r="J16" s="53"/>
      <c r="K16" s="54">
        <f>SUM(K11:K15)</f>
        <v>2800</v>
      </c>
      <c r="L16" s="55" t="s">
        <v>10</v>
      </c>
      <c r="M16" s="56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63" customHeight="1">
      <c r="A17" s="57" t="s">
        <v>54</v>
      </c>
      <c r="B17" s="86" t="s">
        <v>55</v>
      </c>
      <c r="C17" s="87"/>
      <c r="D17" s="88" t="s">
        <v>56</v>
      </c>
      <c r="E17" s="74"/>
      <c r="F17" s="74"/>
      <c r="G17" s="74"/>
      <c r="H17" s="87"/>
      <c r="I17" s="58" t="s">
        <v>51</v>
      </c>
      <c r="J17" s="59"/>
      <c r="K17" s="60" t="str">
        <f>IF(K10-K16&lt;=0,"差押不可",K10-K16)</f>
        <v>差押不可</v>
      </c>
      <c r="L17" s="61" t="s">
        <v>10</v>
      </c>
      <c r="M17" s="62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21.7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6.7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42.75" customHeight="1">
      <c r="A20" s="25"/>
      <c r="B20" s="63" t="s">
        <v>69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42.75" customHeight="1">
      <c r="A21" s="25"/>
      <c r="B21" s="64" t="s">
        <v>58</v>
      </c>
      <c r="C21" s="65" t="s">
        <v>76</v>
      </c>
      <c r="D21" s="66">
        <v>1</v>
      </c>
      <c r="E21" s="66">
        <v>2</v>
      </c>
      <c r="F21" s="66">
        <v>3</v>
      </c>
      <c r="G21" s="66">
        <v>4</v>
      </c>
      <c r="H21" s="66">
        <v>5</v>
      </c>
      <c r="I21" s="67">
        <v>6</v>
      </c>
      <c r="J21" s="103" t="s">
        <v>60</v>
      </c>
      <c r="K21" s="104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42.75" customHeight="1">
      <c r="A22" s="25"/>
      <c r="B22" s="68" t="s">
        <v>61</v>
      </c>
      <c r="C22" s="69">
        <v>107000</v>
      </c>
      <c r="D22" s="69">
        <f t="shared" ref="D22:I22" si="1">107000+48000*D21</f>
        <v>155000</v>
      </c>
      <c r="E22" s="69">
        <f t="shared" si="1"/>
        <v>203000</v>
      </c>
      <c r="F22" s="69">
        <f t="shared" si="1"/>
        <v>251000</v>
      </c>
      <c r="G22" s="69">
        <f t="shared" si="1"/>
        <v>299000</v>
      </c>
      <c r="H22" s="69">
        <f t="shared" si="1"/>
        <v>347000</v>
      </c>
      <c r="I22" s="70">
        <f t="shared" si="1"/>
        <v>395000</v>
      </c>
      <c r="J22" s="105" t="s">
        <v>60</v>
      </c>
      <c r="K22" s="106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0.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42.75" customHeight="1">
      <c r="A24" s="25"/>
      <c r="B24" s="25" t="s">
        <v>62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42.75" customHeight="1">
      <c r="A25" s="25"/>
      <c r="B25" s="25" t="s">
        <v>86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42.75" customHeight="1">
      <c r="A26" s="25"/>
      <c r="B26" s="63" t="s">
        <v>77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42.75" customHeight="1">
      <c r="A27" s="25"/>
      <c r="B27" s="64" t="s">
        <v>58</v>
      </c>
      <c r="C27" s="65" t="s">
        <v>78</v>
      </c>
      <c r="D27" s="66">
        <v>1</v>
      </c>
      <c r="E27" s="66">
        <v>2</v>
      </c>
      <c r="F27" s="66">
        <v>3</v>
      </c>
      <c r="G27" s="66">
        <v>4</v>
      </c>
      <c r="H27" s="66">
        <v>5</v>
      </c>
      <c r="I27" s="67">
        <v>6</v>
      </c>
      <c r="J27" s="103" t="s">
        <v>60</v>
      </c>
      <c r="K27" s="104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42.75" customHeight="1">
      <c r="A28" s="25"/>
      <c r="B28" s="68" t="s">
        <v>61</v>
      </c>
      <c r="C28" s="69">
        <v>3600</v>
      </c>
      <c r="D28" s="69">
        <f t="shared" ref="D28:I28" si="2">3600+1600*D27</f>
        <v>5200</v>
      </c>
      <c r="E28" s="69">
        <f t="shared" si="2"/>
        <v>6800</v>
      </c>
      <c r="F28" s="69">
        <f t="shared" si="2"/>
        <v>8400</v>
      </c>
      <c r="G28" s="69">
        <f t="shared" si="2"/>
        <v>10000</v>
      </c>
      <c r="H28" s="69">
        <f t="shared" si="2"/>
        <v>11600</v>
      </c>
      <c r="I28" s="69">
        <f t="shared" si="2"/>
        <v>13200</v>
      </c>
      <c r="J28" s="105" t="s">
        <v>60</v>
      </c>
      <c r="K28" s="106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0.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29.25" customHeight="1">
      <c r="A30" s="25"/>
      <c r="B30" s="25" t="s">
        <v>79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31.5" customHeight="1">
      <c r="A31" s="25"/>
      <c r="B31" s="25" t="s">
        <v>80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53.25" customHeight="1">
      <c r="A32" s="25"/>
      <c r="B32" s="89" t="s">
        <v>75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41.25" customHeight="1">
      <c r="A33" s="25"/>
      <c r="B33" s="89" t="s">
        <v>81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39.75" customHeight="1">
      <c r="A34" s="25"/>
      <c r="B34" s="89" t="s">
        <v>82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34.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42.75" customHeight="1">
      <c r="A36" s="25"/>
      <c r="B36" s="63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42.7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42.7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21.7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21.7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21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21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21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4.2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4.2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4.2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4.2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4.2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4.2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4.2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4.2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4.2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4.2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4.2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4.2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4.2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4.2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4.2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4.2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4.2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4.2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4.2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4.2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4.2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4.2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4.2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4.2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4.2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4.2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4.2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4.2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4.2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4.2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4.2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4.2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4.2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4.2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4.2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4.2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4.2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4.2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4.2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4.2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4.2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4.2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4.2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4.2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4.2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4.2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4.2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4.2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4.2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4.2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4.2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4.2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4.2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4.2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4.2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4.2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4.2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4.2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4.2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4.2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4.2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4.2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4.2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4.2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4.2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4.2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4.2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4.2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4.2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4.2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4.2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4.2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4.2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4.2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4.2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4.2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4.2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4.2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4.2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4.2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4.2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4.2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4.2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4.2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4.2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4.2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4.2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4.2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4.2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4.2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4.2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4.2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4.2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4.2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4.2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4.2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4.2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4.2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4.2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4.2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4.2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4.2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4.2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4.2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4.2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4.2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4.2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4.2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4.2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4.2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4.2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4.2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4.2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4.2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4.2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4.2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4.2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4.2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4.2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4.2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4.2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4.2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4.2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4.2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4.2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4.2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4.2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4.2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4.2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4.2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4.2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4.2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4.2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4.2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4.2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4.2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4.2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4.2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4.2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4.2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4.2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4.2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4.2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4.2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4.2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4.2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4.2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4.2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4.2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4.2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4.2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4.2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4.2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4.2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4.2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4.2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4.2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4.2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4.2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4.2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4.2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4.2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4.2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4.2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4.2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4.2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4.2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4.2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4.2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4.2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4.2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4.2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4.2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4.2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4.2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4.2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4.2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4.2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4.2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4.2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4.2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4.2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4.2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4.2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4.2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4.2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4.2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4.2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4.2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4.2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4.2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4.2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4.2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4.2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4.2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4.2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4.2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4.2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4.2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4.2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4.2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4.2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4.2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4.2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4.2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4.2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4.2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4.2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4.2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4.2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4.2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4.2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4.2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4.2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4.2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4.2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4.2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4.2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4.2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4.2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4.2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4.2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4.2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4.2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4.2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4.2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4.2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4.2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4.2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4.2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4.2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4.2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4.2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4.2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4.2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4.2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4.2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4.2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4.2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4.2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4.2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4.2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4.2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4.2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4.2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4.2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4.2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4.2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4.2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4.2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4.2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4.2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4.2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4.2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4.2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4.2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4.2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4.2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4.2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4.2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4.2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4.2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4.2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4.2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4.2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4.2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4.2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4.2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4.2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4.2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4.2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4.2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4.2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4.2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4.2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4.2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4.2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4.2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4.2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4.2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4.2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4.2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4.2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4.2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4.2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4.2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4.2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4.2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4.2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4.2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4.2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4.2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4.2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4.2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4.2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4.2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4.2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4.2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4.2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4.2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4.2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4.2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4.2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4.2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4.2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4.2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4.2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4.2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4.2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4.2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4.2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4.2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4.2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4.2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4.2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4.2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4.2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4.2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4.2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4.2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4.2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4.2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4.2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4.2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4.2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4.2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4.2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4.2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4.2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4.2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4.2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4.2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4.2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4.2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4.2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4.2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4.2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4.2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4.2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4.2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4.2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4.2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4.2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4.2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4.2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4.2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4.2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4.2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4.2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4.2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4.2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4.2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4.2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4.2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4.2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4.2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4.2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4.2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4.2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4.2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4.2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4.2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4.2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4.2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4.2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4.2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4.2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4.2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4.2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4.2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4.2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4.2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4.2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4.2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4.2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4.2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4.2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4.2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4.2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4.2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4.2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4.2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4.2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4.2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4.2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4.2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4.2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4.2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4.2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4.2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4.2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4.2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4.2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4.2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4.2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4.2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4.2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4.2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4.2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4.2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4.2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4.2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4.2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4.2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4.2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4.2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4.2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4.2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4.2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4.2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4.2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4.2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4.2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4.2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4.2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4.2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4.2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4.2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4.2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4.2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4.2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4.2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4.2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4.2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4.2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4.2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4.2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4.2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4.2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4.2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4.2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4.2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4.2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4.2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4.2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4.2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4.2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4.2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4.2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4.2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4.2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4.2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4.2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4.2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4.2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4.2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4.2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4.2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4.2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4.2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4.2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4.2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4.2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4.2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4.2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4.2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4.2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4.2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4.2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4.2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4.2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4.2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4.2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4.2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4.2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4.2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4.2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4.2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4.2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4.2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4.2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4.2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4.2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4.2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4.2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4.2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4.2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4.2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4.2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4.2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4.2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4.2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4.2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4.2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4.2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4.2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4.2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4.2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4.2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4.2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4.2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4.2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4.2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4.2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4.2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4.2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4.2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4.2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4.2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4.2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4.2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4.2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4.2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4.2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4.2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4.2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4.2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4.2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4.2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4.2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4.2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4.2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4.2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4.2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4.2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4.2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4.2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4.2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4.2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4.2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4.2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4.2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4.2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4.2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4.2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4.2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4.2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4.2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4.2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4.2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4.2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4.2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4.2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4.2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4.2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4.2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4.2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4.2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4.2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4.2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4.2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4.2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4.2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4.2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4.2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4.2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4.2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4.2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4.2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4.2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4.2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4.2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4.2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4.2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4.2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4.2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4.2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4.2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4.2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4.2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4.2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4.2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4.2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4.2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4.2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4.2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4.2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4.2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4.2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4.2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4.2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4.2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4.2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4.2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4.2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4.2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4.2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4.2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4.2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4.2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4.2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4.2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4.2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4.2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4.2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4.2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4.2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4.2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4.2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4.2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4.2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4.2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4.2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4.2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4.2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4.2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4.2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4.2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4.2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4.2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4.2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4.2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4.2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4.2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4.2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4.2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4.2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4.2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4.2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4.2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4.2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4.2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4.2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4.2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4.2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4.2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4.2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4.2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4.2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4.2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4.2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4.2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4.2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4.2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4.2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4.2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4.2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4.2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4.2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4.2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4.2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4.2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4.2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4.2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4.2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4.2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4.2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4.2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4.2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4.2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4.2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4.2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4.2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4.2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4.2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4.2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4.2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4.2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4.2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4.2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4.2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4.2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4.2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4.2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4.2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4.2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4.2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4.2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4.2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4.2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4.2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4.2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4.2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4.2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4.2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4.2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4.2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4.2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4.2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4.2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4.2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4.2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4.2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4.2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4.2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4.2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4.2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4.2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4.2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4.2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4.2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4.2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4.2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4.2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4.2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4.2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4.2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4.2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4.2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4.2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4.2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4.2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4.2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4.2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4.2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4.2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4.2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4.2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4.2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4.2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4.2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4.2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4.2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4.2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4.2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4.2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4.2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4.2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4.2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4.2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4.2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4.2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4.2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4.2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4.2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4.2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4.2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4.2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4.2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4.2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4.2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4.2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4.2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4.2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4.2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4.2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4.2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4.2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4.2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4.2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4.2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4.2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4.2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4.2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4.2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4.2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4.2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4.2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4.2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4.2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4.2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4.2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4.2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4.2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4.2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4.2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4.2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4.2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4.2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4.2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4.2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4.2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4.2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4.2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4.2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4.2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4.2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4.2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4.2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4.2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4.2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4.2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4.2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4.2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4.2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4.2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4.2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4.2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4.2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4.2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4.2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4.2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4.2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4.2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4.2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4.2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4.2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4.2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4.2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4.2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4.2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4.2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4.2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4.2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4.2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4.2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4.2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4.2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4.2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4.2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4.2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4.2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4.2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4.2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4.2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4.2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4.2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4.2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4.2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4.2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4.2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4.2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4.2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4.2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4.2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4.2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4.2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4.2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4.2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4.2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4.2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4.2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4.2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4.2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4.2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4.2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4.2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4.2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4.2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4.2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4.2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4.2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4.2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4.2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4.2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4.2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4.2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4.2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4.2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4.2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4.2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4.2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4.2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4.2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4.2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4.2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4.2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4.2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4.2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4.2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4.2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4.2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4.2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4.2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4.2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4.2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4.2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4.2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4.2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4.2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4.2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4.2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4.2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4.2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4.2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4.2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4.2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4.2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4.2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4.2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4.2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4.2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4.2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4.2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4.2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4.2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4.2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4.2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4.2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4.2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4.2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4.2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4.2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4.2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4.2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4.2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4.2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4.2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4.2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4.2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4.2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4.2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4.2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4.2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4.2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4.2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4.2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4.2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4.2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4.2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4.2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4.2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4.2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4.2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4.2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4.2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4.2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4.2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4.2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4.2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4.2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4.2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4.2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4.2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4.2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4.2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4.2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4.2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4.2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4.2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4.2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4.2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4.2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4.2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4.2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4.2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4.2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4.2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4.2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4.2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4.2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4.2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4.2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4.2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4.2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4.2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4.2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4.2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4.2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4.2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4.2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4.2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4.2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4.2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4.2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4.2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4.2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4.2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4.2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4.2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4.2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4.2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4.2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4.2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4.2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4.2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4.2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4.2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4.2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4.2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4.2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4.2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4.2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4.2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4.2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mergeCells count="33">
    <mergeCell ref="B33:M33"/>
    <mergeCell ref="B34:M34"/>
    <mergeCell ref="I9:J9"/>
    <mergeCell ref="B10:H10"/>
    <mergeCell ref="A11:A16"/>
    <mergeCell ref="D11:H11"/>
    <mergeCell ref="D12:H12"/>
    <mergeCell ref="D13:H13"/>
    <mergeCell ref="D16:H16"/>
    <mergeCell ref="J21:K21"/>
    <mergeCell ref="J22:K22"/>
    <mergeCell ref="J27:K27"/>
    <mergeCell ref="J28:K28"/>
    <mergeCell ref="B32:M32"/>
    <mergeCell ref="K9:L9"/>
    <mergeCell ref="D14:H14"/>
    <mergeCell ref="D15:H15"/>
    <mergeCell ref="B11:B16"/>
    <mergeCell ref="B17:C17"/>
    <mergeCell ref="D17:H17"/>
    <mergeCell ref="G4:H4"/>
    <mergeCell ref="I4:M4"/>
    <mergeCell ref="G5:H5"/>
    <mergeCell ref="I5:M5"/>
    <mergeCell ref="A6:B6"/>
    <mergeCell ref="C6:E6"/>
    <mergeCell ref="G6:H6"/>
    <mergeCell ref="I6:M6"/>
    <mergeCell ref="A1:M1"/>
    <mergeCell ref="A3:B3"/>
    <mergeCell ref="C3:E3"/>
    <mergeCell ref="G3:H3"/>
    <mergeCell ref="I3:M3"/>
  </mergeCells>
  <phoneticPr fontId="14"/>
  <printOptions horizontalCentered="1"/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入力用</vt:lpstr>
      <vt:lpstr>１か月以上用</vt:lpstr>
      <vt:lpstr>１か月未満用</vt:lpstr>
      <vt:lpstr>週払用</vt:lpstr>
      <vt:lpstr>日払用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那須塩原市</dc:creator>
  <cp:lastModifiedBy>田代 隼也</cp:lastModifiedBy>
  <dcterms:created xsi:type="dcterms:W3CDTF">2018-08-16T00:58:45Z</dcterms:created>
  <dcterms:modified xsi:type="dcterms:W3CDTF">2026-03-25T07:42:49Z</dcterms:modified>
</cp:coreProperties>
</file>